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210" windowWidth="14460" windowHeight="6240" tabRatio="811" activeTab="7"/>
  </bookViews>
  <sheets>
    <sheet name="Раздел_1" sheetId="1" r:id="rId1"/>
    <sheet name="Вологодская ТЭЦ" sheetId="2" r:id="rId2"/>
    <sheet name="Костромская ТЭЦ-1" sheetId="3" r:id="rId3"/>
    <sheet name="Костромская_ТЭЦ-2" sheetId="4" r:id="rId4"/>
    <sheet name="_Новгородская ТЭЦ без ДПМ" sheetId="5" r:id="rId5"/>
    <sheet name="Ярославская ТЭЦ-1" sheetId="6" r:id="rId6"/>
    <sheet name="Ярославская ТЭЦ-2" sheetId="7" r:id="rId7"/>
    <sheet name="Ярославская ТЭЦ-3" sheetId="8" r:id="rId8"/>
  </sheets>
  <definedNames/>
  <calcPr fullCalcOnLoad="1"/>
</workbook>
</file>

<file path=xl/sharedStrings.xml><?xml version="1.0" encoding="utf-8"?>
<sst xmlns="http://schemas.openxmlformats.org/spreadsheetml/2006/main" count="771" uniqueCount="119">
  <si>
    <t>Раздел 1. Информация об организации</t>
  </si>
  <si>
    <t>Полное наименование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</si>
  <si>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</si>
  <si>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</si>
  <si>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</si>
  <si>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</si>
  <si>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</si>
  <si>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>ФИО руководителя</t>
  </si>
  <si>
    <t>Контактный телефон</t>
  </si>
  <si>
    <t>Факс</t>
  </si>
  <si>
    <t>№№</t>
  </si>
  <si>
    <t>Наименование показателей</t>
  </si>
  <si>
    <t>Ед. изм.</t>
  </si>
  <si>
    <t>Фактические показатели за год, предшествующий базовому периоду</t>
  </si>
  <si>
    <t>Показатели утвержденные на базовый период</t>
  </si>
  <si>
    <t>Установленная мощность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</si>
  <si>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</si>
  <si>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</si>
  <si>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</si>
  <si>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млн.кВтч</t>
  </si>
  <si>
    <t>Полезный отпуск электрической энергии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</si>
  <si>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</si>
  <si>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</si>
  <si>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</si>
  <si>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всего</t>
  </si>
  <si>
    <t>млн.руб.</t>
  </si>
  <si>
    <t xml:space="preserve"> 7.1.</t>
  </si>
  <si>
    <t>относимая на электрическую энергию</t>
  </si>
  <si>
    <t xml:space="preserve"> 7.2.</t>
  </si>
  <si>
    <t>относимая на электрическую мощность</t>
  </si>
  <si>
    <t xml:space="preserve"> 7.3.</t>
  </si>
  <si>
    <t>8.1.</t>
  </si>
  <si>
    <t>топливо на э/э</t>
  </si>
  <si>
    <t>УРУТ (удельный расход условного топлива) на э/э</t>
  </si>
  <si>
    <t>г./кВтч</t>
  </si>
  <si>
    <t>8.2.</t>
  </si>
  <si>
    <t>кг./Гкал</t>
  </si>
  <si>
    <t>Реквизиты решения по УРУТ на отпуск тепловой и электрической энергии</t>
  </si>
  <si>
    <t>Адрес электронной почты</t>
  </si>
  <si>
    <t>УРУТ (удельный расход условного топлива) на т/э</t>
  </si>
  <si>
    <t>Расходы на производство</t>
  </si>
  <si>
    <t xml:space="preserve"> 11.1.</t>
  </si>
  <si>
    <t xml:space="preserve"> 11.2.</t>
  </si>
  <si>
    <t xml:space="preserve"> 11.3.</t>
  </si>
  <si>
    <t>относимые на электрическую энергию</t>
  </si>
  <si>
    <t>относимые на электрическую мощность</t>
  </si>
  <si>
    <t>относимые на тепловую энергию относимую с коллекторов источников</t>
  </si>
  <si>
    <t>Амортизация</t>
  </si>
  <si>
    <t>Показатели численности персонала и фонда оплаты труда по регулируемым видам деятельности</t>
  </si>
  <si>
    <t xml:space="preserve"> 10.1</t>
  </si>
  <si>
    <t>Среднесписочная численность персонала</t>
  </si>
  <si>
    <t>чел.</t>
  </si>
  <si>
    <t xml:space="preserve"> 10.2</t>
  </si>
  <si>
    <t>Среднемесячная заработная плата на одного работника</t>
  </si>
  <si>
    <t>тыс.руб./чел.</t>
  </si>
  <si>
    <t xml:space="preserve"> 10.3</t>
  </si>
  <si>
    <t>Объем перекрестного субсидирования всего, в том числе:</t>
  </si>
  <si>
    <t xml:space="preserve"> 12.1</t>
  </si>
  <si>
    <t xml:space="preserve"> - от производства тепловой энергии</t>
  </si>
  <si>
    <t xml:space="preserve"> - от производства электрической энергии</t>
  </si>
  <si>
    <t>13.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</si>
  <si>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</si>
  <si>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</si>
  <si>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</si>
  <si>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</si>
  <si>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</si>
  <si>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</si>
  <si>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</si>
  <si>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</si>
  <si>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</si>
  <si>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</si>
  <si>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</si>
  <si>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топливо на т/э</t>
  </si>
  <si>
    <t>Реквизиты отраслевого тарифного соглашения (дата утверждения, срок действия)**</t>
  </si>
  <si>
    <t>Реквизиты инвестиционной программы (кем утверждена, дата утверждения, номер приказа или решения, электронный адрес размещения)***</t>
  </si>
  <si>
    <t>относимая на тепловую энергию относимую с коллекторов источников*</t>
  </si>
  <si>
    <t>Чистая прибыль (убыток)*</t>
  </si>
  <si>
    <t>Рентабельность продаж (величина прибыли от продажи в каждом рубле выручки)*</t>
  </si>
  <si>
    <t>Необходимые расходы из прибыли - всего*</t>
  </si>
  <si>
    <t>руб.</t>
  </si>
  <si>
    <t>относимые на тепловую энергию относимую с коллекторов источников*</t>
  </si>
  <si>
    <t>ОАО "ТГК"</t>
  </si>
  <si>
    <t>Открытое акционерное общество «Территориальная генерирующая компания №2»</t>
  </si>
  <si>
    <t>150040, г.Ярославль, пр-т Октября, 42</t>
  </si>
  <si>
    <t>Генеральный директор Королев Андрей Юрьевич</t>
  </si>
  <si>
    <t>priem@tgc-2.ru</t>
  </si>
  <si>
    <t>(4852) 32-00-05</t>
  </si>
  <si>
    <t>150040, Ярославская область, г. Ярославль, ул. Рыбинская, д.20</t>
  </si>
  <si>
    <t>(4852) 79-73-92</t>
  </si>
  <si>
    <t xml:space="preserve"> </t>
  </si>
  <si>
    <t>Приказ Минэнерго России № 182 от 03.04.2013</t>
  </si>
  <si>
    <t>Приказ Минэнерго России № 281  от 29.05.2013</t>
  </si>
  <si>
    <t>Приказ Минэнерго России № 394 от 30.06.2014</t>
  </si>
  <si>
    <t>Чистая прибыль (убыток)</t>
  </si>
  <si>
    <t>Фактические показатели за год, предшествующий базовому периоду*</t>
  </si>
  <si>
    <t>Показатели утвержденные на базовый период**</t>
  </si>
  <si>
    <t xml:space="preserve">Приказ Минэнерго России №182  от 03.04.2013 </t>
  </si>
  <si>
    <t xml:space="preserve">Приказ Минэнерго России № 501 от 27.08.2013 </t>
  </si>
  <si>
    <t xml:space="preserve">Приказ Минэнерго России №  от 394 от 30.04.2014 </t>
  </si>
  <si>
    <t>Реквизиты отраслевого тарифного соглашения (дата утверждения, срок действия)***</t>
  </si>
  <si>
    <t xml:space="preserve">не утверждена </t>
  </si>
  <si>
    <t>Приказ Минэнерго России №394  от 30.06.2014</t>
  </si>
  <si>
    <t xml:space="preserve">Фактические показатели за год, предшествующий базовому периоду (2013г)* </t>
  </si>
  <si>
    <t>Показатели утвержденные на базовый период (2014г)*</t>
  </si>
  <si>
    <t xml:space="preserve">* утвержденные цены на мощность для генерирующих объектов, в отношении которых были указаны наиболее высокие цены в ценовых заявках на конкурентный отбор мощности, на 2013 год  </t>
  </si>
  <si>
    <t xml:space="preserve">** утвержденные цены  на электрическую энергию и мощность, принятые на уровне заявок на КОМ </t>
  </si>
  <si>
    <t>*   в 2013-2014гг. Новгородская ТЭЦ-20 без ДПМ/НВ имела статус конкурентной станции</t>
  </si>
  <si>
    <t xml:space="preserve">Предложения на расчетный период регулирования
2015 год </t>
  </si>
  <si>
    <t>Показатели утвержденные на базовый период*</t>
  </si>
  <si>
    <t xml:space="preserve">Раздел 2. Основные показатели деятельности Костромской  ТЭЦ-1, по которой планируются  цены на электрическую энергию и мощность в вынужденном режиме на 2015 год </t>
  </si>
  <si>
    <t xml:space="preserve">Раздел 2. Основные показатели деятельности Костромской ТЭЦ-2, по которой планируются  цены на электрическую энергию и мощность в вынужденном режиме на 2015 год </t>
  </si>
  <si>
    <t xml:space="preserve">Раздел 2. Основные показатели деятельности Ярославская ТЭЦ-1, по которой планируются  цены на электрическую энергию и мощность в вынужденном режиме на 2015 год </t>
  </si>
  <si>
    <t xml:space="preserve">Раздел 2. Основные показатели деятельности Ярославская ТЭЦ-2, по которой планируются  цены на электрическую энергию и мощность в вынужденном режиме на 2015 год </t>
  </si>
  <si>
    <t xml:space="preserve">Раздел 2. Основные показатели деятельности Ярославская ТЭЦ-3, по которой планируются  цены на электрическую энергию и мощность в вынужденном режиме на 2015 год </t>
  </si>
  <si>
    <t xml:space="preserve">** утвержденные цены на мощность для генерирующих объектов, в отношении которых были указаны наиболее высокие цены в ценовых заявках на конкурентный отбор мощности, на 2013 год  (принятые на уровне заявки на КОМ) </t>
  </si>
  <si>
    <t xml:space="preserve"> * в 2013 г. Ярославская ТЭЦ-1 имела статус конкурентной станции</t>
  </si>
  <si>
    <t>*   в 2013-2014гг. Ярославская ТЭЦ-3-2014гг. имела статус конкурентной станции</t>
  </si>
  <si>
    <t xml:space="preserve">Раздел 2. Основные показатели деятельности Вологодской ТЭЦ, по которой планируются  цены на электрическую энергию и мощность в вынужденном режиме на 2015 год </t>
  </si>
  <si>
    <t xml:space="preserve">Раздел 2. Основные показатели деятельности Новгородская ТЭЦ-20 без ДПМ/НВ, по которой планируются  цены на электрическую энергию и мощность в вынужденном режиме на 2015 год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</si>
</sst>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4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9"/>
      <name val="Tahoma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" fontId="2" fillId="28" borderId="6" applyBorder="0">
      <alignment horizontal="right"/>
      <protection/>
    </xf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33" borderId="0" applyBorder="0">
      <alignment horizontal="right"/>
      <protection/>
    </xf>
    <xf numFmtId="4" fontId="2" fillId="33" borderId="6" applyFont="0" applyBorder="0">
      <alignment horizontal="right"/>
      <protection/>
    </xf>
    <xf numFmtId="0" fontId="42" fillId="34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6" xfId="0" applyFont="1" applyBorder="1" applyAlignment="1">
      <alignment/>
    </xf>
    <xf numFmtId="0" fontId="43" fillId="0" borderId="6" xfId="0" applyFont="1" applyBorder="1" applyAlignment="1">
      <alignment horizontal="left"/>
    </xf>
    <xf numFmtId="0" fontId="43" fillId="0" borderId="6" xfId="0" applyFont="1" applyBorder="1" applyAlignment="1">
      <alignment horizontal="left" wrapText="1"/>
    </xf>
    <xf numFmtId="0" fontId="30" fillId="0" borderId="6" xfId="42" applyBorder="1" applyAlignment="1" applyProtection="1">
      <alignment horizontal="left"/>
      <protection/>
    </xf>
    <xf numFmtId="0" fontId="43" fillId="0" borderId="6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left" vertical="center" wrapText="1"/>
    </xf>
    <xf numFmtId="0" fontId="44" fillId="0" borderId="6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4" fontId="43" fillId="0" borderId="6" xfId="0" applyNumberFormat="1" applyFont="1" applyBorder="1" applyAlignment="1">
      <alignment horizontal="center" vertical="center" wrapText="1"/>
    </xf>
    <xf numFmtId="4" fontId="43" fillId="0" borderId="6" xfId="0" applyNumberFormat="1" applyFont="1" applyFill="1" applyBorder="1" applyAlignment="1">
      <alignment horizontal="center" vertical="center" wrapText="1"/>
    </xf>
    <xf numFmtId="16" fontId="43" fillId="0" borderId="6" xfId="0" applyNumberFormat="1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2" fontId="43" fillId="0" borderId="6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6" fillId="0" borderId="6" xfId="0" applyFont="1" applyFill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164" fontId="43" fillId="0" borderId="6" xfId="0" applyNumberFormat="1" applyFont="1" applyBorder="1" applyAlignment="1">
      <alignment horizontal="center" vertical="center" wrapText="1"/>
    </xf>
    <xf numFmtId="165" fontId="43" fillId="0" borderId="6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4" fontId="44" fillId="0" borderId="6" xfId="0" applyNumberFormat="1" applyFont="1" applyFill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/>
    </xf>
    <xf numFmtId="166" fontId="43" fillId="0" borderId="6" xfId="0" applyNumberFormat="1" applyFont="1" applyBorder="1" applyAlignment="1">
      <alignment horizontal="center" vertical="center" wrapText="1"/>
    </xf>
    <xf numFmtId="166" fontId="43" fillId="0" borderId="6" xfId="0" applyNumberFormat="1" applyFont="1" applyFill="1" applyBorder="1" applyAlignment="1">
      <alignment horizontal="center" vertical="center" wrapText="1"/>
    </xf>
    <xf numFmtId="1" fontId="43" fillId="0" borderId="6" xfId="0" applyNumberFormat="1" applyFont="1" applyBorder="1" applyAlignment="1">
      <alignment horizontal="center" vertical="center" wrapText="1"/>
    </xf>
    <xf numFmtId="43" fontId="45" fillId="0" borderId="0" xfId="60" applyFont="1" applyAlignment="1">
      <alignment horizontal="left" vertical="center"/>
    </xf>
    <xf numFmtId="4" fontId="43" fillId="0" borderId="0" xfId="0" applyNumberFormat="1" applyFont="1" applyAlignment="1">
      <alignment/>
    </xf>
    <xf numFmtId="0" fontId="44" fillId="0" borderId="11" xfId="0" applyFont="1" applyBorder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wrapText="1"/>
    </xf>
    <xf numFmtId="0" fontId="43" fillId="0" borderId="0" xfId="0" applyFont="1" applyAlignment="1">
      <alignment horizontal="left" vertical="center" wrapText="1"/>
    </xf>
    <xf numFmtId="43" fontId="45" fillId="0" borderId="0" xfId="60" applyFont="1" applyAlignment="1">
      <alignment horizontal="justify" vertical="center" wrapText="1"/>
    </xf>
    <xf numFmtId="0" fontId="45" fillId="0" borderId="0" xfId="0" applyFont="1" applyAlignment="1">
      <alignment horizontal="justify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рмула" xfId="62"/>
    <cellStyle name="ФормулаНаКонтроль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em@tgc-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1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0.42578125" style="1" customWidth="1"/>
    <col min="2" max="2" width="55.421875" style="1" customWidth="1"/>
    <col min="3" max="3" width="83.28125" style="1" customWidth="1"/>
    <col min="4" max="16384" width="9.140625" style="1" customWidth="1"/>
  </cols>
  <sheetData>
    <row r="1" spans="2:3" ht="28.5" customHeight="1">
      <c r="B1" s="33" t="s">
        <v>0</v>
      </c>
      <c r="C1" s="33"/>
    </row>
    <row r="2" spans="2:3" ht="14.25">
      <c r="B2" s="2" t="s">
        <v>1</v>
      </c>
      <c r="C2" s="2" t="s">
        <v>82</v>
      </c>
    </row>
    <row r="3" spans="2:3" ht="14.25">
      <c r="B3" s="2" t="s">
        <v>2</v>
      </c>
      <c r="C3" s="2" t="s">
        <v>81</v>
      </c>
    </row>
    <row r="4" spans="2:3" ht="14.25">
      <c r="B4" s="2" t="s">
        <v>3</v>
      </c>
      <c r="C4" s="20" t="s">
        <v>83</v>
      </c>
    </row>
    <row r="5" spans="2:3" ht="14.25">
      <c r="B5" s="2" t="s">
        <v>4</v>
      </c>
      <c r="C5" s="20" t="s">
        <v>87</v>
      </c>
    </row>
    <row r="6" spans="2:3" ht="14.25">
      <c r="B6" s="2" t="s">
        <v>5</v>
      </c>
      <c r="C6" s="20">
        <v>7606053324</v>
      </c>
    </row>
    <row r="7" spans="2:3" ht="14.25">
      <c r="B7" s="2" t="s">
        <v>6</v>
      </c>
      <c r="C7" s="20">
        <v>760601001</v>
      </c>
    </row>
    <row r="8" spans="2:3" ht="17.25" customHeight="1">
      <c r="B8" s="2" t="s">
        <v>7</v>
      </c>
      <c r="C8" s="4" t="s">
        <v>84</v>
      </c>
    </row>
    <row r="9" spans="2:3" ht="15">
      <c r="B9" s="2" t="s">
        <v>38</v>
      </c>
      <c r="C9" s="5" t="s">
        <v>85</v>
      </c>
    </row>
    <row r="10" spans="2:3" ht="14.25">
      <c r="B10" s="2" t="s">
        <v>8</v>
      </c>
      <c r="C10" s="3" t="s">
        <v>88</v>
      </c>
    </row>
    <row r="11" spans="2:3" ht="14.25">
      <c r="B11" s="2" t="s">
        <v>9</v>
      </c>
      <c r="C11" s="3" t="s">
        <v>86</v>
      </c>
    </row>
  </sheetData>
  <sheetProtection/>
  <mergeCells count="1">
    <mergeCell ref="B1:C1"/>
  </mergeCells>
  <hyperlinks>
    <hyperlink ref="C9" r:id="rId1" display="priem@tgc-2.ru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zoomScale="75" zoomScaleNormal="75" zoomScalePageLayoutView="0" workbookViewId="0" topLeftCell="A1">
      <pane xSplit="3" ySplit="2" topLeftCell="D2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44" sqref="D43:D44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1.8515625" style="1" customWidth="1"/>
    <col min="6" max="6" width="22.00390625" style="1" customWidth="1"/>
    <col min="7" max="8" width="11.57421875" style="1" bestFit="1" customWidth="1"/>
    <col min="9" max="16384" width="9.140625" style="1" customWidth="1"/>
  </cols>
  <sheetData>
    <row r="1" spans="1:6" ht="32.25" customHeight="1">
      <c r="A1" s="35" t="s">
        <v>117</v>
      </c>
      <c r="B1" s="35"/>
      <c r="C1" s="35"/>
      <c r="D1" s="35"/>
      <c r="E1" s="35"/>
      <c r="F1" s="35"/>
    </row>
    <row r="2" spans="1:6" ht="92.25" customHeight="1">
      <c r="A2" s="6" t="s">
        <v>10</v>
      </c>
      <c r="B2" s="6" t="s">
        <v>11</v>
      </c>
      <c r="C2" s="6" t="s">
        <v>12</v>
      </c>
      <c r="D2" s="6" t="s">
        <v>94</v>
      </c>
      <c r="E2" s="6" t="s">
        <v>95</v>
      </c>
      <c r="F2" s="6" t="s">
        <v>107</v>
      </c>
    </row>
    <row r="3" spans="1:6" ht="25.5" customHeight="1">
      <c r="A3" s="6">
        <v>1</v>
      </c>
      <c r="B3" s="7" t="s">
        <v>15</v>
      </c>
      <c r="C3" s="6" t="s">
        <v>16</v>
      </c>
      <c r="D3" s="11">
        <v>34</v>
      </c>
      <c r="E3" s="11">
        <v>34</v>
      </c>
      <c r="F3" s="11">
        <v>34</v>
      </c>
    </row>
    <row r="4" spans="1:6" ht="43.5" customHeight="1">
      <c r="A4" s="6">
        <v>2</v>
      </c>
      <c r="B4" s="7" t="s">
        <v>17</v>
      </c>
      <c r="C4" s="6" t="s">
        <v>16</v>
      </c>
      <c r="D4" s="11">
        <v>23.73333333333333</v>
      </c>
      <c r="E4" s="11">
        <v>23.36175</v>
      </c>
      <c r="F4" s="11">
        <v>24.55333333333333</v>
      </c>
    </row>
    <row r="5" spans="1:6" ht="21.75" customHeight="1">
      <c r="A5" s="6">
        <v>3</v>
      </c>
      <c r="B5" s="7" t="s">
        <v>18</v>
      </c>
      <c r="C5" s="6" t="s">
        <v>19</v>
      </c>
      <c r="D5" s="11">
        <v>172.0236</v>
      </c>
      <c r="E5" s="11">
        <v>167.4228</v>
      </c>
      <c r="F5" s="11">
        <v>147.995</v>
      </c>
    </row>
    <row r="6" spans="1:6" ht="29.25" customHeight="1">
      <c r="A6" s="6">
        <v>4</v>
      </c>
      <c r="B6" s="7" t="s">
        <v>20</v>
      </c>
      <c r="C6" s="6" t="s">
        <v>19</v>
      </c>
      <c r="D6" s="11">
        <v>105.14459999999998</v>
      </c>
      <c r="E6" s="11">
        <v>120.83409999999999</v>
      </c>
      <c r="F6" s="11">
        <v>111.08709999999999</v>
      </c>
    </row>
    <row r="7" spans="1:6" ht="24.75" customHeight="1">
      <c r="A7" s="6">
        <v>5</v>
      </c>
      <c r="B7" s="7" t="s">
        <v>21</v>
      </c>
      <c r="C7" s="6" t="s">
        <v>22</v>
      </c>
      <c r="D7" s="11">
        <v>999.644</v>
      </c>
      <c r="E7" s="11">
        <v>981.3633333333331</v>
      </c>
      <c r="F7" s="11">
        <v>890.7597096774193</v>
      </c>
    </row>
    <row r="8" spans="1:6" ht="24" customHeight="1">
      <c r="A8" s="6">
        <v>6</v>
      </c>
      <c r="B8" s="7" t="s">
        <v>23</v>
      </c>
      <c r="C8" s="6" t="s">
        <v>22</v>
      </c>
      <c r="D8" s="11">
        <v>990.475</v>
      </c>
      <c r="E8" s="11">
        <v>973.3466666666671</v>
      </c>
      <c r="F8" s="11">
        <v>883.0497096774193</v>
      </c>
    </row>
    <row r="9" spans="1:8" ht="21.75" customHeight="1">
      <c r="A9" s="6">
        <v>7</v>
      </c>
      <c r="B9" s="8" t="s">
        <v>24</v>
      </c>
      <c r="C9" s="6" t="s">
        <v>25</v>
      </c>
      <c r="D9" s="12">
        <f>D10+D11+D12</f>
        <v>887.534759980362</v>
      </c>
      <c r="E9" s="12">
        <f>E10+E11+E12</f>
        <v>704.5071097102632</v>
      </c>
      <c r="F9" s="12">
        <f>F10+F11+F12</f>
        <v>899.1023036804668</v>
      </c>
      <c r="G9" s="32"/>
      <c r="H9" s="32"/>
    </row>
    <row r="10" spans="1:8" ht="24.75" customHeight="1">
      <c r="A10" s="6" t="s">
        <v>26</v>
      </c>
      <c r="B10" s="8" t="s">
        <v>27</v>
      </c>
      <c r="C10" s="6" t="s">
        <v>25</v>
      </c>
      <c r="D10" s="12">
        <f>142119.480665533/1000</f>
        <v>142.119480665533</v>
      </c>
      <c r="E10" s="12">
        <f>(223903.560205836-48156.8177079479)/1000</f>
        <v>175.7467424978881</v>
      </c>
      <c r="F10" s="12">
        <f>161575.070093249/1000</f>
        <v>161.575070093249</v>
      </c>
      <c r="H10" s="32"/>
    </row>
    <row r="11" spans="1:6" ht="15">
      <c r="A11" s="6" t="s">
        <v>28</v>
      </c>
      <c r="B11" s="8" t="s">
        <v>29</v>
      </c>
      <c r="C11" s="6" t="s">
        <v>25</v>
      </c>
      <c r="D11" s="12">
        <f>101542.863483132/1000</f>
        <v>101.542863483132</v>
      </c>
      <c r="E11" s="12"/>
      <c r="F11" s="12">
        <f>88482.6617476479/1000</f>
        <v>88.4826617476479</v>
      </c>
    </row>
    <row r="12" spans="1:6" ht="30">
      <c r="A12" s="6" t="s">
        <v>30</v>
      </c>
      <c r="B12" s="8" t="s">
        <v>75</v>
      </c>
      <c r="C12" s="6" t="s">
        <v>25</v>
      </c>
      <c r="D12" s="12">
        <f>643872.415831697/1000</f>
        <v>643.872415831697</v>
      </c>
      <c r="E12" s="12">
        <f>528760.367212375/1000</f>
        <v>528.7603672123751</v>
      </c>
      <c r="F12" s="12">
        <f>649044.57183957/1000</f>
        <v>649.0445718395699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31</v>
      </c>
      <c r="B14" s="7" t="s">
        <v>32</v>
      </c>
      <c r="C14" s="6" t="s">
        <v>25</v>
      </c>
      <c r="D14" s="11">
        <f>142014.106615533/1000</f>
        <v>142.014106615533</v>
      </c>
      <c r="E14" s="12">
        <f>175630.463620757/1000</f>
        <v>175.63046362075698</v>
      </c>
      <c r="F14" s="11">
        <f>161461.650164149/1000</f>
        <v>161.461650164149</v>
      </c>
    </row>
    <row r="15" spans="1:6" ht="14.25">
      <c r="A15" s="6"/>
      <c r="B15" s="7" t="s">
        <v>33</v>
      </c>
      <c r="C15" s="6" t="s">
        <v>34</v>
      </c>
      <c r="D15" s="11">
        <v>406.27680043159506</v>
      </c>
      <c r="E15" s="11">
        <v>406</v>
      </c>
      <c r="F15" s="11">
        <v>403.5</v>
      </c>
    </row>
    <row r="16" spans="1:6" ht="14.25">
      <c r="A16" s="6" t="s">
        <v>35</v>
      </c>
      <c r="B16" s="7" t="s">
        <v>72</v>
      </c>
      <c r="C16" s="6" t="s">
        <v>25</v>
      </c>
      <c r="D16" s="11">
        <f>498109.957073848/1000</f>
        <v>498.109957073848</v>
      </c>
      <c r="E16" s="12">
        <f>E12</f>
        <v>528.7603672123751</v>
      </c>
      <c r="F16" s="12">
        <f>472113.047005569/1000</f>
        <v>472.113047005569</v>
      </c>
    </row>
    <row r="17" spans="1:6" ht="14.25">
      <c r="A17" s="6"/>
      <c r="B17" s="7" t="s">
        <v>39</v>
      </c>
      <c r="C17" s="6" t="s">
        <v>36</v>
      </c>
      <c r="D17" s="11">
        <v>156.29952011899255</v>
      </c>
      <c r="E17" s="11">
        <v>156.1</v>
      </c>
      <c r="F17" s="11">
        <v>153.4</v>
      </c>
    </row>
    <row r="18" spans="1:6" ht="57.75" customHeight="1">
      <c r="A18" s="6"/>
      <c r="B18" s="7" t="s">
        <v>37</v>
      </c>
      <c r="C18" s="6"/>
      <c r="D18" s="11" t="s">
        <v>96</v>
      </c>
      <c r="E18" s="11" t="s">
        <v>97</v>
      </c>
      <c r="F18" s="11" t="s">
        <v>98</v>
      </c>
    </row>
    <row r="19" spans="1:6" ht="14.25">
      <c r="A19" s="6">
        <v>9</v>
      </c>
      <c r="B19" s="7" t="s">
        <v>47</v>
      </c>
      <c r="C19" s="6" t="s">
        <v>25</v>
      </c>
      <c r="D19" s="11">
        <f>29856.46368/1000</f>
        <v>29.85646368</v>
      </c>
      <c r="E19" s="12"/>
      <c r="F19" s="12">
        <f>28329.75306/1000</f>
        <v>28.329753059999998</v>
      </c>
    </row>
    <row r="20" spans="1:6" ht="45">
      <c r="A20" s="6">
        <v>10</v>
      </c>
      <c r="B20" s="8" t="s">
        <v>48</v>
      </c>
      <c r="C20" s="6"/>
      <c r="D20" s="11"/>
      <c r="E20" s="11"/>
      <c r="F20" s="11"/>
    </row>
    <row r="21" spans="1:6" ht="14.25">
      <c r="A21" s="13" t="s">
        <v>49</v>
      </c>
      <c r="B21" s="7" t="s">
        <v>50</v>
      </c>
      <c r="C21" s="6" t="s">
        <v>51</v>
      </c>
      <c r="D21" s="11">
        <v>267.9301699923725</v>
      </c>
      <c r="E21" s="11"/>
      <c r="F21" s="11">
        <v>266.5</v>
      </c>
    </row>
    <row r="22" spans="1:6" ht="28.5">
      <c r="A22" s="13" t="s">
        <v>52</v>
      </c>
      <c r="B22" s="7" t="s">
        <v>53</v>
      </c>
      <c r="C22" s="6" t="s">
        <v>54</v>
      </c>
      <c r="D22" s="11">
        <f>30095.6598656898/1000</f>
        <v>30.0956598656898</v>
      </c>
      <c r="E22" s="11"/>
      <c r="F22" s="11">
        <f>40363.5159332256/1000</f>
        <v>40.3635159332256</v>
      </c>
    </row>
    <row r="23" spans="1:6" ht="36.75" customHeight="1">
      <c r="A23" s="13" t="s">
        <v>55</v>
      </c>
      <c r="B23" s="7" t="s">
        <v>99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6" ht="15">
      <c r="A25" s="6">
        <v>11</v>
      </c>
      <c r="B25" s="8" t="s">
        <v>40</v>
      </c>
      <c r="C25" s="14" t="s">
        <v>25</v>
      </c>
      <c r="D25" s="11">
        <f>D26+D27+D28</f>
        <v>882.591740217062</v>
      </c>
      <c r="E25" s="11">
        <f>E26+E27+E28</f>
        <v>704.5071097102632</v>
      </c>
      <c r="F25" s="11">
        <f>F26+F27+F28</f>
        <v>896.339633225813</v>
      </c>
    </row>
    <row r="26" spans="1:6" ht="14.25">
      <c r="A26" s="6" t="s">
        <v>41</v>
      </c>
      <c r="B26" s="7" t="s">
        <v>44</v>
      </c>
      <c r="C26" s="6" t="s">
        <v>25</v>
      </c>
      <c r="D26" s="12">
        <f>142119.480665533/1000</f>
        <v>142.119480665533</v>
      </c>
      <c r="E26" s="11">
        <f>E10</f>
        <v>175.7467424978881</v>
      </c>
      <c r="F26" s="11">
        <f>161575.070093249/1000</f>
        <v>161.575070093249</v>
      </c>
    </row>
    <row r="27" spans="1:6" ht="14.25">
      <c r="A27" s="6" t="s">
        <v>42</v>
      </c>
      <c r="B27" s="7" t="s">
        <v>45</v>
      </c>
      <c r="C27" s="6" t="s">
        <v>25</v>
      </c>
      <c r="D27" s="12">
        <f>101542.863483132/1000-D36</f>
        <v>101.72061672547302</v>
      </c>
      <c r="E27" s="12"/>
      <c r="F27" s="12">
        <f>88482.6617476479/1000-F36</f>
        <v>88.18340434926837</v>
      </c>
    </row>
    <row r="28" spans="1:6" ht="28.5">
      <c r="A28" s="6" t="s">
        <v>43</v>
      </c>
      <c r="B28" s="7" t="s">
        <v>80</v>
      </c>
      <c r="C28" s="6" t="s">
        <v>25</v>
      </c>
      <c r="D28" s="12">
        <f>D12-5744.2368433/1000-D37</f>
        <v>638.751642826056</v>
      </c>
      <c r="E28" s="11">
        <f>E16</f>
        <v>528.7603672123751</v>
      </c>
      <c r="F28" s="11">
        <f>F12-1588.38593965378/1000-F37</f>
        <v>646.5811587832957</v>
      </c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56</v>
      </c>
      <c r="C30" s="6" t="s">
        <v>25</v>
      </c>
      <c r="D30" s="11"/>
      <c r="E30" s="11"/>
      <c r="F30" s="11"/>
    </row>
    <row r="31" spans="1:6" ht="14.25">
      <c r="A31" s="6" t="s">
        <v>57</v>
      </c>
      <c r="B31" s="7" t="s">
        <v>58</v>
      </c>
      <c r="C31" s="6" t="s">
        <v>25</v>
      </c>
      <c r="D31" s="11"/>
      <c r="E31" s="11"/>
      <c r="F31" s="11"/>
    </row>
    <row r="32" spans="1:6" ht="14.25">
      <c r="A32" s="6"/>
      <c r="B32" s="7" t="s">
        <v>59</v>
      </c>
      <c r="C32" s="6" t="s">
        <v>25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6" ht="14.25">
      <c r="A34" s="6" t="s">
        <v>60</v>
      </c>
      <c r="B34" s="7" t="s">
        <v>78</v>
      </c>
      <c r="C34" s="6" t="s">
        <v>25</v>
      </c>
      <c r="D34" s="11">
        <f>D36+D37</f>
        <v>-0.8012170799999989</v>
      </c>
      <c r="E34" s="11"/>
      <c r="F34" s="11">
        <f>F36+F37</f>
        <v>1.174284515</v>
      </c>
    </row>
    <row r="35" spans="1:6" ht="14.25">
      <c r="A35" s="6" t="s">
        <v>61</v>
      </c>
      <c r="B35" s="7" t="s">
        <v>44</v>
      </c>
      <c r="C35" s="6" t="s">
        <v>25</v>
      </c>
      <c r="D35" s="11"/>
      <c r="E35" s="11"/>
      <c r="F35" s="11"/>
    </row>
    <row r="36" spans="1:6" ht="14.25">
      <c r="A36" s="6" t="s">
        <v>62</v>
      </c>
      <c r="B36" s="7" t="s">
        <v>45</v>
      </c>
      <c r="C36" s="6" t="s">
        <v>25</v>
      </c>
      <c r="D36" s="11">
        <f>-801.217079999999*22.1854035289704%/1000</f>
        <v>-0.17775324234103337</v>
      </c>
      <c r="E36" s="11"/>
      <c r="F36" s="11">
        <f>1174.284515*25.484232701436%/1000</f>
        <v>0.29925739837952914</v>
      </c>
    </row>
    <row r="37" spans="1:6" ht="28.5">
      <c r="A37" s="6" t="s">
        <v>63</v>
      </c>
      <c r="B37" s="7" t="s">
        <v>46</v>
      </c>
      <c r="C37" s="6" t="s">
        <v>25</v>
      </c>
      <c r="D37" s="11">
        <f>-801.217079999999*(1-22.1854035289704%)/1000</f>
        <v>-0.6234638376589655</v>
      </c>
      <c r="E37" s="11"/>
      <c r="F37" s="11">
        <f>1174.284515*(1-25.484232701436%)/1000</f>
        <v>0.875027116620471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64</v>
      </c>
      <c r="B39" s="7" t="s">
        <v>65</v>
      </c>
      <c r="C39" s="6" t="s">
        <v>25</v>
      </c>
      <c r="D39" s="6"/>
      <c r="E39" s="6"/>
      <c r="F39" s="6"/>
    </row>
    <row r="40" spans="1:6" ht="14.25">
      <c r="A40" s="6" t="s">
        <v>66</v>
      </c>
      <c r="B40" s="7" t="s">
        <v>44</v>
      </c>
      <c r="C40" s="6" t="s">
        <v>25</v>
      </c>
      <c r="D40" s="6"/>
      <c r="E40" s="6"/>
      <c r="F40" s="6"/>
    </row>
    <row r="41" spans="1:6" ht="14.25">
      <c r="A41" s="6" t="s">
        <v>67</v>
      </c>
      <c r="B41" s="7" t="s">
        <v>45</v>
      </c>
      <c r="C41" s="6" t="s">
        <v>25</v>
      </c>
      <c r="D41" s="6"/>
      <c r="E41" s="6"/>
      <c r="F41" s="6"/>
    </row>
    <row r="42" spans="1:6" ht="28.5">
      <c r="A42" s="6" t="s">
        <v>68</v>
      </c>
      <c r="B42" s="7" t="s">
        <v>46</v>
      </c>
      <c r="C42" s="6" t="s">
        <v>25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69</v>
      </c>
      <c r="B44" s="7" t="s">
        <v>76</v>
      </c>
      <c r="C44" s="6" t="s">
        <v>25</v>
      </c>
      <c r="D44" s="6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70</v>
      </c>
      <c r="B46" s="7" t="s">
        <v>77</v>
      </c>
      <c r="C46" s="6" t="s">
        <v>79</v>
      </c>
      <c r="D46" s="16"/>
      <c r="E46" s="16"/>
      <c r="F46" s="16"/>
    </row>
    <row r="47" spans="1:6" ht="14.25">
      <c r="A47" s="6"/>
      <c r="B47" s="7"/>
      <c r="C47" s="6"/>
      <c r="D47" s="6"/>
      <c r="E47" s="6"/>
      <c r="F47" s="6"/>
    </row>
    <row r="48" spans="1:6" ht="65.25" customHeight="1">
      <c r="A48" s="6" t="s">
        <v>71</v>
      </c>
      <c r="B48" s="7" t="s">
        <v>74</v>
      </c>
      <c r="C48" s="6" t="s">
        <v>25</v>
      </c>
      <c r="D48" s="11"/>
      <c r="E48" s="11"/>
      <c r="F48" s="11"/>
    </row>
    <row r="49" spans="1:6" ht="14.25">
      <c r="A49" s="9"/>
      <c r="B49" s="25"/>
      <c r="C49" s="9"/>
      <c r="D49" s="9"/>
      <c r="E49" s="9"/>
      <c r="F49" s="9"/>
    </row>
    <row r="50" spans="1:6" ht="14.25">
      <c r="A50" s="31" t="s">
        <v>104</v>
      </c>
      <c r="B50" s="19"/>
      <c r="C50" s="21"/>
      <c r="D50" s="21"/>
      <c r="E50" s="21"/>
      <c r="F50" s="9"/>
    </row>
    <row r="51" spans="1:9" s="18" customFormat="1" ht="14.25" customHeight="1">
      <c r="A51" s="19" t="s">
        <v>105</v>
      </c>
      <c r="B51" s="21"/>
      <c r="C51" s="21"/>
      <c r="D51" s="21"/>
      <c r="E51" s="21"/>
      <c r="F51" s="17"/>
      <c r="G51" s="17"/>
      <c r="H51" s="17"/>
      <c r="I51" s="17"/>
    </row>
    <row r="52" spans="1:9" s="18" customFormat="1" ht="29.25" customHeight="1">
      <c r="A52" s="34"/>
      <c r="B52" s="34"/>
      <c r="C52" s="34"/>
      <c r="D52" s="34"/>
      <c r="E52" s="34"/>
      <c r="F52" s="34"/>
      <c r="G52" s="17"/>
      <c r="H52" s="17"/>
      <c r="I52" s="17"/>
    </row>
    <row r="53" spans="1:9" s="18" customFormat="1" ht="11.25">
      <c r="A53" s="19"/>
      <c r="B53" s="19"/>
      <c r="C53" s="17"/>
      <c r="D53" s="17"/>
      <c r="E53" s="17"/>
      <c r="F53" s="17"/>
      <c r="G53" s="17"/>
      <c r="H53" s="17"/>
      <c r="I53" s="17"/>
    </row>
    <row r="54" spans="1:9" s="18" customFormat="1" ht="11.25">
      <c r="A54" s="19"/>
      <c r="B54" s="19"/>
      <c r="C54" s="17"/>
      <c r="D54" s="17"/>
      <c r="E54" s="17"/>
      <c r="F54" s="17"/>
      <c r="G54" s="17"/>
      <c r="H54" s="17"/>
      <c r="I54" s="17"/>
    </row>
    <row r="55" spans="1:6" ht="14.25">
      <c r="A55" s="9"/>
      <c r="B55" s="25"/>
      <c r="C55" s="9"/>
      <c r="D55" s="9"/>
      <c r="E55" s="9"/>
      <c r="F55" s="9"/>
    </row>
    <row r="56" spans="1:6" ht="14.25">
      <c r="A56" s="9"/>
      <c r="B56" s="25"/>
      <c r="C56" s="9"/>
      <c r="D56" s="9"/>
      <c r="E56" s="9"/>
      <c r="F56" s="9"/>
    </row>
    <row r="57" spans="1:6" ht="14.25">
      <c r="A57" s="9"/>
      <c r="B57" s="25"/>
      <c r="C57" s="9"/>
      <c r="D57" s="9"/>
      <c r="E57" s="9"/>
      <c r="F57" s="9"/>
    </row>
    <row r="58" spans="1:6" ht="14.25">
      <c r="A58" s="9"/>
      <c r="B58" s="25"/>
      <c r="C58" s="9"/>
      <c r="D58" s="9"/>
      <c r="E58" s="9"/>
      <c r="F58" s="9"/>
    </row>
    <row r="59" spans="1:6" ht="14.25">
      <c r="A59" s="9"/>
      <c r="B59" s="25"/>
      <c r="C59" s="9"/>
      <c r="D59" s="9"/>
      <c r="E59" s="9"/>
      <c r="F59" s="9"/>
    </row>
    <row r="60" spans="1:6" ht="14.25">
      <c r="A60" s="9"/>
      <c r="B60" s="25"/>
      <c r="C60" s="9"/>
      <c r="D60" s="9"/>
      <c r="E60" s="9"/>
      <c r="F60" s="9"/>
    </row>
    <row r="61" spans="1:6" ht="14.25">
      <c r="A61" s="9"/>
      <c r="B61" s="25"/>
      <c r="C61" s="9"/>
      <c r="D61" s="9"/>
      <c r="E61" s="9"/>
      <c r="F61" s="9"/>
    </row>
    <row r="62" spans="1:6" ht="14.25">
      <c r="A62" s="9"/>
      <c r="B62" s="25"/>
      <c r="C62" s="9"/>
      <c r="D62" s="9"/>
      <c r="E62" s="9"/>
      <c r="F62" s="9"/>
    </row>
    <row r="63" spans="1:6" ht="14.25">
      <c r="A63" s="9"/>
      <c r="B63" s="25"/>
      <c r="C63" s="9"/>
      <c r="D63" s="9"/>
      <c r="E63" s="9"/>
      <c r="F63" s="9"/>
    </row>
    <row r="64" spans="1:6" ht="14.25">
      <c r="A64" s="9"/>
      <c r="B64" s="25"/>
      <c r="C64" s="9"/>
      <c r="D64" s="9"/>
      <c r="E64" s="9"/>
      <c r="F64" s="9"/>
    </row>
    <row r="65" spans="1:6" ht="14.25">
      <c r="A65" s="9"/>
      <c r="B65" s="25"/>
      <c r="C65" s="9"/>
      <c r="D65" s="9"/>
      <c r="E65" s="9"/>
      <c r="F65" s="9"/>
    </row>
    <row r="66" spans="1:6" ht="14.25">
      <c r="A66" s="9"/>
      <c r="B66" s="25"/>
      <c r="C66" s="9"/>
      <c r="D66" s="9"/>
      <c r="E66" s="9"/>
      <c r="F66" s="9"/>
    </row>
    <row r="67" spans="1:6" ht="14.25">
      <c r="A67" s="9"/>
      <c r="B67" s="25"/>
      <c r="C67" s="9"/>
      <c r="D67" s="9"/>
      <c r="E67" s="9"/>
      <c r="F67" s="9"/>
    </row>
    <row r="68" spans="1:6" ht="14.25">
      <c r="A68" s="9"/>
      <c r="B68" s="25"/>
      <c r="C68" s="9"/>
      <c r="D68" s="9"/>
      <c r="E68" s="9"/>
      <c r="F68" s="9"/>
    </row>
    <row r="69" spans="1:6" ht="14.25">
      <c r="A69" s="9"/>
      <c r="B69" s="25"/>
      <c r="C69" s="9"/>
      <c r="D69" s="9"/>
      <c r="E69" s="9"/>
      <c r="F69" s="9"/>
    </row>
    <row r="70" spans="1:6" ht="14.25">
      <c r="A70" s="9"/>
      <c r="B70" s="25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  <row r="138" spans="1:6" ht="14.25">
      <c r="A138" s="9"/>
      <c r="B138" s="9"/>
      <c r="C138" s="9"/>
      <c r="D138" s="9"/>
      <c r="E138" s="9"/>
      <c r="F138" s="9"/>
    </row>
    <row r="139" spans="1:6" ht="14.25">
      <c r="A139" s="9"/>
      <c r="B139" s="9"/>
      <c r="C139" s="9"/>
      <c r="D139" s="9"/>
      <c r="E139" s="9"/>
      <c r="F139" s="9"/>
    </row>
  </sheetData>
  <sheetProtection/>
  <mergeCells count="2">
    <mergeCell ref="A52:F52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"/>
  <sheetViews>
    <sheetView zoomScale="75" zoomScaleNormal="75" zoomScalePageLayoutView="0" workbookViewId="0" topLeftCell="A1">
      <pane xSplit="3" ySplit="2" topLeftCell="D1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42" sqref="F42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1.8515625" style="1" customWidth="1"/>
    <col min="6" max="6" width="22.00390625" style="1" customWidth="1"/>
    <col min="7" max="7" width="9.140625" style="1" customWidth="1"/>
    <col min="8" max="8" width="10.421875" style="1" bestFit="1" customWidth="1"/>
    <col min="9" max="16384" width="9.140625" style="1" customWidth="1"/>
  </cols>
  <sheetData>
    <row r="1" spans="1:6" ht="32.25" customHeight="1">
      <c r="A1" s="35" t="s">
        <v>109</v>
      </c>
      <c r="B1" s="35"/>
      <c r="C1" s="35"/>
      <c r="D1" s="35"/>
      <c r="E1" s="35"/>
      <c r="F1" s="35"/>
    </row>
    <row r="2" spans="1:6" ht="92.25" customHeight="1">
      <c r="A2" s="6" t="s">
        <v>10</v>
      </c>
      <c r="B2" s="6" t="s">
        <v>11</v>
      </c>
      <c r="C2" s="6" t="s">
        <v>12</v>
      </c>
      <c r="D2" s="6" t="s">
        <v>94</v>
      </c>
      <c r="E2" s="6" t="s">
        <v>95</v>
      </c>
      <c r="F2" s="6" t="s">
        <v>107</v>
      </c>
    </row>
    <row r="3" spans="1:6" ht="25.5" customHeight="1">
      <c r="A3" s="6">
        <v>1</v>
      </c>
      <c r="B3" s="7" t="s">
        <v>15</v>
      </c>
      <c r="C3" s="6" t="s">
        <v>16</v>
      </c>
      <c r="D3" s="11">
        <v>33</v>
      </c>
      <c r="E3" s="11">
        <v>33</v>
      </c>
      <c r="F3" s="11">
        <v>33</v>
      </c>
    </row>
    <row r="4" spans="1:6" ht="43.5" customHeight="1">
      <c r="A4" s="6">
        <v>2</v>
      </c>
      <c r="B4" s="7" t="s">
        <v>17</v>
      </c>
      <c r="C4" s="6" t="s">
        <v>16</v>
      </c>
      <c r="D4" s="11">
        <v>12.294666666666664</v>
      </c>
      <c r="E4" s="11">
        <v>10.26525</v>
      </c>
      <c r="F4" s="11">
        <v>10.26525</v>
      </c>
    </row>
    <row r="5" spans="1:6" ht="21.75" customHeight="1">
      <c r="A5" s="6">
        <v>3</v>
      </c>
      <c r="B5" s="7" t="s">
        <v>18</v>
      </c>
      <c r="C5" s="6" t="s">
        <v>19</v>
      </c>
      <c r="D5" s="11">
        <v>85.01</v>
      </c>
      <c r="E5" s="11">
        <v>80.167</v>
      </c>
      <c r="F5" s="11">
        <v>78.265</v>
      </c>
    </row>
    <row r="6" spans="1:6" ht="29.25" customHeight="1">
      <c r="A6" s="6">
        <v>4</v>
      </c>
      <c r="B6" s="7" t="s">
        <v>20</v>
      </c>
      <c r="C6" s="6" t="s">
        <v>19</v>
      </c>
      <c r="D6" s="11">
        <v>60.588</v>
      </c>
      <c r="E6" s="11">
        <v>53.386369117712995</v>
      </c>
      <c r="F6" s="11">
        <v>53.637</v>
      </c>
    </row>
    <row r="7" spans="1:6" ht="24.75" customHeight="1">
      <c r="A7" s="6">
        <v>5</v>
      </c>
      <c r="B7" s="7" t="s">
        <v>21</v>
      </c>
      <c r="C7" s="6" t="s">
        <v>22</v>
      </c>
      <c r="D7" s="11">
        <v>784.274</v>
      </c>
      <c r="E7" s="11">
        <v>776.1800000000001</v>
      </c>
      <c r="F7" s="11">
        <v>626.41</v>
      </c>
    </row>
    <row r="8" spans="1:6" ht="24" customHeight="1">
      <c r="A8" s="6">
        <v>6</v>
      </c>
      <c r="B8" s="7" t="s">
        <v>23</v>
      </c>
      <c r="C8" s="6" t="s">
        <v>22</v>
      </c>
      <c r="D8" s="11">
        <v>783.106</v>
      </c>
      <c r="E8" s="11">
        <v>775.1599999999991</v>
      </c>
      <c r="F8" s="11">
        <v>625.5939999999999</v>
      </c>
    </row>
    <row r="9" spans="1:6" ht="21.75" customHeight="1">
      <c r="A9" s="6">
        <v>7</v>
      </c>
      <c r="B9" s="8" t="s">
        <v>24</v>
      </c>
      <c r="C9" s="6" t="s">
        <v>25</v>
      </c>
      <c r="D9" s="12">
        <f>D10+D11+D12</f>
        <v>622.4966823465085</v>
      </c>
      <c r="E9" s="12">
        <f>E10+E11+E12</f>
        <v>531.4277378057837</v>
      </c>
      <c r="F9" s="12">
        <f>F10+F11+F12</f>
        <v>644.0220388209597</v>
      </c>
    </row>
    <row r="10" spans="1:8" ht="24.75" customHeight="1">
      <c r="A10" s="6" t="s">
        <v>26</v>
      </c>
      <c r="B10" s="8" t="s">
        <v>27</v>
      </c>
      <c r="C10" s="6" t="s">
        <v>25</v>
      </c>
      <c r="D10" s="12">
        <f>86539.1641252154/1000</f>
        <v>86.5391641252154</v>
      </c>
      <c r="E10" s="12">
        <v>88.2321438291588</v>
      </c>
      <c r="F10" s="12">
        <f>89377.376318409/1000</f>
        <v>89.377376318409</v>
      </c>
      <c r="H10" s="32"/>
    </row>
    <row r="11" spans="1:6" ht="15">
      <c r="A11" s="6" t="s">
        <v>28</v>
      </c>
      <c r="B11" s="8" t="s">
        <v>29</v>
      </c>
      <c r="C11" s="6" t="s">
        <v>25</v>
      </c>
      <c r="D11" s="12">
        <f>38827.1084806651/1000</f>
        <v>38.827108480665096</v>
      </c>
      <c r="E11" s="12"/>
      <c r="F11" s="12">
        <f>58403.7106949106/1000</f>
        <v>58.4037106949106</v>
      </c>
    </row>
    <row r="12" spans="1:6" ht="30">
      <c r="A12" s="6" t="s">
        <v>30</v>
      </c>
      <c r="B12" s="8" t="s">
        <v>75</v>
      </c>
      <c r="C12" s="6" t="s">
        <v>25</v>
      </c>
      <c r="D12" s="12">
        <f>497130.409740628/1000</f>
        <v>497.13040974062795</v>
      </c>
      <c r="E12" s="12">
        <f>E16</f>
        <v>443.195593976625</v>
      </c>
      <c r="F12" s="12">
        <f>496240.95180764/1000</f>
        <v>496.24095180764004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31</v>
      </c>
      <c r="B14" s="7" t="s">
        <v>32</v>
      </c>
      <c r="C14" s="6" t="s">
        <v>25</v>
      </c>
      <c r="D14" s="11">
        <v>86.4919359952154</v>
      </c>
      <c r="E14" s="12">
        <v>88.18075980566911</v>
      </c>
      <c r="F14" s="11">
        <v>89.32261294140899</v>
      </c>
    </row>
    <row r="15" spans="1:6" ht="14.25">
      <c r="A15" s="6"/>
      <c r="B15" s="7" t="s">
        <v>33</v>
      </c>
      <c r="C15" s="6" t="s">
        <v>34</v>
      </c>
      <c r="D15" s="11">
        <v>444.64971483575715</v>
      </c>
      <c r="E15" s="11">
        <v>444.99999999999994</v>
      </c>
      <c r="F15" s="11">
        <v>441.4927027526325</v>
      </c>
    </row>
    <row r="16" spans="1:6" ht="14.25">
      <c r="A16" s="6" t="s">
        <v>35</v>
      </c>
      <c r="B16" s="7" t="s">
        <v>72</v>
      </c>
      <c r="C16" s="6" t="s">
        <v>25</v>
      </c>
      <c r="D16" s="11">
        <f>391618.925021413/1000</f>
        <v>391.618925021413</v>
      </c>
      <c r="E16" s="12">
        <v>443.195593976625</v>
      </c>
      <c r="F16" s="12">
        <v>367.352234092118</v>
      </c>
    </row>
    <row r="17" spans="1:6" ht="14.25">
      <c r="A17" s="6"/>
      <c r="B17" s="7" t="s">
        <v>39</v>
      </c>
      <c r="C17" s="6" t="s">
        <v>36</v>
      </c>
      <c r="D17" s="11">
        <v>156.5647882129512</v>
      </c>
      <c r="E17" s="11">
        <v>155</v>
      </c>
      <c r="F17" s="11">
        <v>156.90043262400025</v>
      </c>
    </row>
    <row r="18" spans="1:6" ht="57.75" customHeight="1">
      <c r="A18" s="6"/>
      <c r="B18" s="7" t="s">
        <v>37</v>
      </c>
      <c r="C18" s="6"/>
      <c r="D18" s="11" t="s">
        <v>96</v>
      </c>
      <c r="E18" s="11" t="s">
        <v>97</v>
      </c>
      <c r="F18" s="11" t="s">
        <v>98</v>
      </c>
    </row>
    <row r="19" spans="1:6" ht="14.25">
      <c r="A19" s="6">
        <v>9</v>
      </c>
      <c r="B19" s="7" t="s">
        <v>47</v>
      </c>
      <c r="C19" s="6" t="s">
        <v>25</v>
      </c>
      <c r="D19" s="11">
        <v>12.9244624698982</v>
      </c>
      <c r="E19" s="12"/>
      <c r="F19" s="12">
        <v>10.2630806069786</v>
      </c>
    </row>
    <row r="20" spans="1:6" ht="45">
      <c r="A20" s="6">
        <v>10</v>
      </c>
      <c r="B20" s="8" t="s">
        <v>48</v>
      </c>
      <c r="C20" s="6"/>
      <c r="D20" s="11"/>
      <c r="E20" s="11"/>
      <c r="F20" s="11"/>
    </row>
    <row r="21" spans="1:6" ht="14.25">
      <c r="A21" s="13" t="s">
        <v>49</v>
      </c>
      <c r="B21" s="7" t="s">
        <v>50</v>
      </c>
      <c r="C21" s="6" t="s">
        <v>51</v>
      </c>
      <c r="D21" s="11">
        <v>225.5</v>
      </c>
      <c r="E21" s="11"/>
      <c r="F21" s="11">
        <v>220</v>
      </c>
    </row>
    <row r="22" spans="1:6" ht="28.5">
      <c r="A22" s="13" t="s">
        <v>52</v>
      </c>
      <c r="B22" s="7" t="s">
        <v>53</v>
      </c>
      <c r="C22" s="6" t="s">
        <v>54</v>
      </c>
      <c r="D22" s="11">
        <v>25.5923152293615</v>
      </c>
      <c r="E22" s="11"/>
      <c r="F22" s="11">
        <v>33.820238818575</v>
      </c>
    </row>
    <row r="23" spans="1:6" ht="36.75" customHeight="1">
      <c r="A23" s="13" t="s">
        <v>55</v>
      </c>
      <c r="B23" s="7" t="s">
        <v>99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6" ht="15">
      <c r="A25" s="6">
        <v>11</v>
      </c>
      <c r="B25" s="8" t="s">
        <v>40</v>
      </c>
      <c r="C25" s="14" t="s">
        <v>25</v>
      </c>
      <c r="D25" s="11">
        <f>D26+D27+D28</f>
        <v>620.6290784790339</v>
      </c>
      <c r="E25" s="11">
        <f>E26+E27+E28</f>
        <v>531.4277378057837</v>
      </c>
      <c r="F25" s="11">
        <f>F26+F27+F28</f>
        <v>642.2721411692149</v>
      </c>
    </row>
    <row r="26" spans="1:6" ht="14.25">
      <c r="A26" s="6" t="s">
        <v>41</v>
      </c>
      <c r="B26" s="7" t="s">
        <v>44</v>
      </c>
      <c r="C26" s="6" t="s">
        <v>25</v>
      </c>
      <c r="D26" s="12">
        <v>86.5391641252154</v>
      </c>
      <c r="E26" s="11">
        <v>88.2321438291588</v>
      </c>
      <c r="F26" s="11">
        <v>89.377376318409</v>
      </c>
    </row>
    <row r="27" spans="1:6" ht="14.25">
      <c r="A27" s="6" t="s">
        <v>42</v>
      </c>
      <c r="B27" s="7" t="s">
        <v>45</v>
      </c>
      <c r="C27" s="6" t="s">
        <v>25</v>
      </c>
      <c r="D27" s="12">
        <f>38827.1084806651/1000-D36</f>
        <v>38.48925147062347</v>
      </c>
      <c r="E27" s="12"/>
      <c r="F27" s="12">
        <f>58403.7106949106/1000-F36</f>
        <v>58.0614429635129</v>
      </c>
    </row>
    <row r="28" spans="1:6" ht="28.5">
      <c r="A28" s="6" t="s">
        <v>43</v>
      </c>
      <c r="B28" s="7" t="s">
        <v>80</v>
      </c>
      <c r="C28" s="6" t="s">
        <v>25</v>
      </c>
      <c r="D28" s="12">
        <f>D12-D37</f>
        <v>495.60066288319496</v>
      </c>
      <c r="E28" s="11">
        <f>E16</f>
        <v>443.195593976625</v>
      </c>
      <c r="F28" s="11">
        <f>F12-F37</f>
        <v>494.83332188729304</v>
      </c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56</v>
      </c>
      <c r="C30" s="6" t="s">
        <v>25</v>
      </c>
      <c r="D30" s="11"/>
      <c r="E30" s="11"/>
      <c r="F30" s="11"/>
    </row>
    <row r="31" spans="1:6" ht="14.25">
      <c r="A31" s="6" t="s">
        <v>57</v>
      </c>
      <c r="B31" s="7" t="s">
        <v>58</v>
      </c>
      <c r="C31" s="6" t="s">
        <v>25</v>
      </c>
      <c r="D31" s="11"/>
      <c r="E31" s="11"/>
      <c r="F31" s="11"/>
    </row>
    <row r="32" spans="1:6" ht="14.25">
      <c r="A32" s="6"/>
      <c r="B32" s="7" t="s">
        <v>59</v>
      </c>
      <c r="C32" s="6" t="s">
        <v>25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6" ht="14.25">
      <c r="A34" s="6" t="s">
        <v>60</v>
      </c>
      <c r="B34" s="7" t="s">
        <v>78</v>
      </c>
      <c r="C34" s="6" t="s">
        <v>25</v>
      </c>
      <c r="D34" s="11">
        <v>1.8676038674745996</v>
      </c>
      <c r="E34" s="11"/>
      <c r="F34" s="11">
        <v>1.7498976517447318</v>
      </c>
    </row>
    <row r="35" spans="1:6" ht="14.25">
      <c r="A35" s="6" t="s">
        <v>61</v>
      </c>
      <c r="B35" s="7" t="s">
        <v>44</v>
      </c>
      <c r="C35" s="6" t="s">
        <v>25</v>
      </c>
      <c r="D35" s="11">
        <v>0</v>
      </c>
      <c r="E35" s="11"/>
      <c r="F35" s="11">
        <v>0</v>
      </c>
    </row>
    <row r="36" spans="1:6" ht="14.25">
      <c r="A36" s="6" t="s">
        <v>62</v>
      </c>
      <c r="B36" s="7" t="s">
        <v>45</v>
      </c>
      <c r="C36" s="6" t="s">
        <v>25</v>
      </c>
      <c r="D36" s="11">
        <v>0.3378570100416233</v>
      </c>
      <c r="E36" s="11"/>
      <c r="F36" s="11">
        <v>0.3422677313977011</v>
      </c>
    </row>
    <row r="37" spans="1:6" ht="28.5">
      <c r="A37" s="6" t="s">
        <v>63</v>
      </c>
      <c r="B37" s="7" t="s">
        <v>46</v>
      </c>
      <c r="C37" s="6" t="s">
        <v>25</v>
      </c>
      <c r="D37" s="11">
        <v>1.52974685743298</v>
      </c>
      <c r="E37" s="11"/>
      <c r="F37" s="11">
        <v>1.4076299203470306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64</v>
      </c>
      <c r="B39" s="7" t="s">
        <v>65</v>
      </c>
      <c r="C39" s="6" t="s">
        <v>25</v>
      </c>
      <c r="D39" s="6"/>
      <c r="E39" s="6"/>
      <c r="F39" s="6"/>
    </row>
    <row r="40" spans="1:6" ht="14.25">
      <c r="A40" s="6" t="s">
        <v>66</v>
      </c>
      <c r="B40" s="7" t="s">
        <v>44</v>
      </c>
      <c r="C40" s="6" t="s">
        <v>25</v>
      </c>
      <c r="D40" s="6"/>
      <c r="E40" s="6"/>
      <c r="F40" s="6"/>
    </row>
    <row r="41" spans="1:6" ht="14.25">
      <c r="A41" s="6" t="s">
        <v>67</v>
      </c>
      <c r="B41" s="7" t="s">
        <v>45</v>
      </c>
      <c r="C41" s="6" t="s">
        <v>25</v>
      </c>
      <c r="D41" s="6"/>
      <c r="E41" s="6"/>
      <c r="F41" s="6"/>
    </row>
    <row r="42" spans="1:6" ht="28.5">
      <c r="A42" s="6" t="s">
        <v>68</v>
      </c>
      <c r="B42" s="7" t="s">
        <v>46</v>
      </c>
      <c r="C42" s="6" t="s">
        <v>25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69</v>
      </c>
      <c r="B44" s="7" t="s">
        <v>76</v>
      </c>
      <c r="C44" s="6" t="s">
        <v>25</v>
      </c>
      <c r="D44" s="6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70</v>
      </c>
      <c r="B46" s="7" t="s">
        <v>77</v>
      </c>
      <c r="C46" s="6" t="s">
        <v>79</v>
      </c>
      <c r="D46" s="16"/>
      <c r="E46" s="16"/>
      <c r="F46" s="16"/>
    </row>
    <row r="47" spans="1:6" ht="14.25">
      <c r="A47" s="6"/>
      <c r="B47" s="7"/>
      <c r="C47" s="6"/>
      <c r="D47" s="6"/>
      <c r="E47" s="6"/>
      <c r="F47" s="6"/>
    </row>
    <row r="48" spans="1:6" ht="142.5" customHeight="1">
      <c r="A48" s="6" t="s">
        <v>71</v>
      </c>
      <c r="B48" s="7" t="s">
        <v>74</v>
      </c>
      <c r="C48" s="6" t="s">
        <v>25</v>
      </c>
      <c r="D48" s="11" t="s">
        <v>100</v>
      </c>
      <c r="E48" s="11" t="s">
        <v>100</v>
      </c>
      <c r="F48" s="11" t="s">
        <v>100</v>
      </c>
    </row>
    <row r="49" spans="1:6" ht="14.25">
      <c r="A49" s="9"/>
      <c r="B49" s="10"/>
      <c r="C49" s="9"/>
      <c r="D49" s="9"/>
      <c r="E49" s="9"/>
      <c r="F49" s="9"/>
    </row>
    <row r="50" spans="1:6" ht="14.25">
      <c r="A50" s="19" t="s">
        <v>104</v>
      </c>
      <c r="B50" s="19"/>
      <c r="C50" s="21"/>
      <c r="D50" s="21"/>
      <c r="E50" s="21"/>
      <c r="F50" s="9"/>
    </row>
    <row r="51" spans="1:7" s="18" customFormat="1" ht="14.25" customHeight="1">
      <c r="A51" s="19" t="s">
        <v>105</v>
      </c>
      <c r="B51" s="21"/>
      <c r="C51" s="21"/>
      <c r="D51" s="21"/>
      <c r="E51" s="21"/>
      <c r="F51" s="17"/>
      <c r="G51" s="17"/>
    </row>
    <row r="52" spans="1:7" s="18" customFormat="1" ht="29.25" customHeight="1">
      <c r="A52" s="34"/>
      <c r="B52" s="34"/>
      <c r="C52" s="34"/>
      <c r="D52" s="34"/>
      <c r="E52" s="34"/>
      <c r="F52" s="34"/>
      <c r="G52" s="17"/>
    </row>
    <row r="53" spans="1:7" s="18" customFormat="1" ht="11.25">
      <c r="A53" s="19"/>
      <c r="B53" s="19"/>
      <c r="C53" s="17"/>
      <c r="D53" s="17"/>
      <c r="E53" s="17"/>
      <c r="F53" s="17"/>
      <c r="G53" s="17"/>
    </row>
    <row r="54" spans="1:7" s="18" customFormat="1" ht="11.25">
      <c r="A54" s="19"/>
      <c r="B54" s="19"/>
      <c r="C54" s="17"/>
      <c r="D54" s="17"/>
      <c r="E54" s="17"/>
      <c r="F54" s="17"/>
      <c r="G54" s="17"/>
    </row>
    <row r="55" spans="1:6" ht="14.25">
      <c r="A55" s="9"/>
      <c r="B55" s="10"/>
      <c r="C55" s="9"/>
      <c r="D55" s="9"/>
      <c r="E55" s="9"/>
      <c r="F55" s="9"/>
    </row>
    <row r="56" spans="1:6" ht="14.25">
      <c r="A56" s="9"/>
      <c r="B56" s="10"/>
      <c r="C56" s="9"/>
      <c r="D56" s="9"/>
      <c r="E56" s="9"/>
      <c r="F56" s="9"/>
    </row>
    <row r="57" spans="1:6" ht="14.25">
      <c r="A57" s="9"/>
      <c r="B57" s="10"/>
      <c r="C57" s="9"/>
      <c r="D57" s="9"/>
      <c r="E57" s="9"/>
      <c r="F57" s="9"/>
    </row>
    <row r="58" spans="1:6" ht="14.25">
      <c r="A58" s="9"/>
      <c r="B58" s="10"/>
      <c r="C58" s="9"/>
      <c r="D58" s="9"/>
      <c r="E58" s="9"/>
      <c r="F58" s="9"/>
    </row>
    <row r="59" spans="1:6" ht="14.25">
      <c r="A59" s="9"/>
      <c r="B59" s="10"/>
      <c r="C59" s="9"/>
      <c r="D59" s="9"/>
      <c r="E59" s="9"/>
      <c r="F59" s="9"/>
    </row>
    <row r="60" spans="1:6" ht="14.25">
      <c r="A60" s="9"/>
      <c r="B60" s="10"/>
      <c r="C60" s="9"/>
      <c r="D60" s="9"/>
      <c r="E60" s="9"/>
      <c r="F60" s="9"/>
    </row>
    <row r="61" spans="1:6" ht="14.25">
      <c r="A61" s="9"/>
      <c r="B61" s="10"/>
      <c r="C61" s="9"/>
      <c r="D61" s="9"/>
      <c r="E61" s="9"/>
      <c r="F61" s="9"/>
    </row>
    <row r="62" spans="1:6" ht="14.25">
      <c r="A62" s="9"/>
      <c r="B62" s="10"/>
      <c r="C62" s="9"/>
      <c r="D62" s="9"/>
      <c r="E62" s="9"/>
      <c r="F62" s="9"/>
    </row>
    <row r="63" spans="1:6" ht="14.25">
      <c r="A63" s="9"/>
      <c r="B63" s="10"/>
      <c r="C63" s="9"/>
      <c r="D63" s="9"/>
      <c r="E63" s="9"/>
      <c r="F63" s="9"/>
    </row>
    <row r="64" spans="1:6" ht="14.25">
      <c r="A64" s="9"/>
      <c r="B64" s="10"/>
      <c r="C64" s="9"/>
      <c r="D64" s="9"/>
      <c r="E64" s="9"/>
      <c r="F64" s="9"/>
    </row>
    <row r="65" spans="1:6" ht="14.25">
      <c r="A65" s="9"/>
      <c r="B65" s="10"/>
      <c r="C65" s="9"/>
      <c r="D65" s="9"/>
      <c r="E65" s="9"/>
      <c r="F65" s="9"/>
    </row>
    <row r="66" spans="1:6" ht="14.25">
      <c r="A66" s="9"/>
      <c r="B66" s="10"/>
      <c r="C66" s="9"/>
      <c r="D66" s="9"/>
      <c r="E66" s="9"/>
      <c r="F66" s="9"/>
    </row>
    <row r="67" spans="1:6" ht="14.25">
      <c r="A67" s="9"/>
      <c r="B67" s="10"/>
      <c r="C67" s="9"/>
      <c r="D67" s="9"/>
      <c r="E67" s="9"/>
      <c r="F67" s="9"/>
    </row>
    <row r="68" spans="1:6" ht="14.25">
      <c r="A68" s="9"/>
      <c r="B68" s="10"/>
      <c r="C68" s="9"/>
      <c r="D68" s="9"/>
      <c r="E68" s="9"/>
      <c r="F68" s="9"/>
    </row>
    <row r="69" spans="1:6" ht="14.25">
      <c r="A69" s="9"/>
      <c r="B69" s="10"/>
      <c r="C69" s="9"/>
      <c r="D69" s="9"/>
      <c r="E69" s="9"/>
      <c r="F69" s="9"/>
    </row>
    <row r="70" spans="1:6" ht="14.25">
      <c r="A70" s="9"/>
      <c r="B70" s="10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  <row r="138" spans="1:6" ht="14.25">
      <c r="A138" s="9"/>
      <c r="B138" s="9"/>
      <c r="C138" s="9"/>
      <c r="D138" s="9"/>
      <c r="E138" s="9"/>
      <c r="F138" s="9"/>
    </row>
    <row r="139" spans="1:6" ht="14.25">
      <c r="A139" s="9"/>
      <c r="B139" s="9"/>
      <c r="C139" s="9"/>
      <c r="D139" s="9"/>
      <c r="E139" s="9"/>
      <c r="F139" s="9"/>
    </row>
  </sheetData>
  <sheetProtection/>
  <mergeCells count="2">
    <mergeCell ref="A52:F52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zoomScale="84" zoomScaleNormal="84" zoomScalePageLayoutView="0" workbookViewId="0" topLeftCell="A19">
      <selection activeCell="F42" sqref="F42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19.00390625" style="1" customWidth="1"/>
    <col min="5" max="5" width="21.8515625" style="1" customWidth="1"/>
    <col min="6" max="6" width="22.140625" style="1" customWidth="1"/>
    <col min="7" max="16384" width="9.140625" style="1" customWidth="1"/>
  </cols>
  <sheetData>
    <row r="1" spans="1:6" ht="38.25" customHeight="1">
      <c r="A1" s="35" t="s">
        <v>110</v>
      </c>
      <c r="B1" s="35"/>
      <c r="C1" s="35"/>
      <c r="D1" s="35"/>
      <c r="E1" s="35"/>
      <c r="F1" s="35"/>
    </row>
    <row r="2" spans="1:6" ht="99" customHeight="1">
      <c r="A2" s="6" t="s">
        <v>10</v>
      </c>
      <c r="B2" s="6" t="s">
        <v>11</v>
      </c>
      <c r="C2" s="6" t="s">
        <v>12</v>
      </c>
      <c r="D2" s="6" t="s">
        <v>94</v>
      </c>
      <c r="E2" s="6" t="s">
        <v>108</v>
      </c>
      <c r="F2" s="6" t="s">
        <v>107</v>
      </c>
    </row>
    <row r="3" spans="1:6" ht="25.5" customHeight="1">
      <c r="A3" s="6">
        <v>1</v>
      </c>
      <c r="B3" s="7" t="s">
        <v>15</v>
      </c>
      <c r="C3" s="6" t="s">
        <v>16</v>
      </c>
      <c r="D3" s="11"/>
      <c r="E3" s="11"/>
      <c r="F3" s="11">
        <v>170</v>
      </c>
    </row>
    <row r="4" spans="1:6" ht="43.5" customHeight="1">
      <c r="A4" s="6">
        <v>2</v>
      </c>
      <c r="B4" s="7" t="s">
        <v>17</v>
      </c>
      <c r="C4" s="6" t="s">
        <v>16</v>
      </c>
      <c r="D4" s="11"/>
      <c r="E4" s="11"/>
      <c r="F4" s="11">
        <v>157.92</v>
      </c>
    </row>
    <row r="5" spans="1:6" ht="21.75" customHeight="1">
      <c r="A5" s="6">
        <v>3</v>
      </c>
      <c r="B5" s="7" t="s">
        <v>18</v>
      </c>
      <c r="C5" s="6" t="s">
        <v>19</v>
      </c>
      <c r="D5" s="11"/>
      <c r="E5" s="11"/>
      <c r="F5" s="11">
        <v>726.71</v>
      </c>
    </row>
    <row r="6" spans="1:6" ht="29.25" customHeight="1">
      <c r="A6" s="6">
        <v>4</v>
      </c>
      <c r="B6" s="7" t="s">
        <v>20</v>
      </c>
      <c r="C6" s="6" t="s">
        <v>19</v>
      </c>
      <c r="D6" s="11"/>
      <c r="E6" s="11"/>
      <c r="F6" s="11">
        <v>631.0790000000001</v>
      </c>
    </row>
    <row r="7" spans="1:6" ht="24.75" customHeight="1">
      <c r="A7" s="6">
        <v>5</v>
      </c>
      <c r="B7" s="7" t="s">
        <v>21</v>
      </c>
      <c r="C7" s="6" t="s">
        <v>22</v>
      </c>
      <c r="D7" s="11"/>
      <c r="E7" s="11"/>
      <c r="F7" s="11">
        <v>981.057</v>
      </c>
    </row>
    <row r="8" spans="1:6" ht="24" customHeight="1">
      <c r="A8" s="6">
        <v>6</v>
      </c>
      <c r="B8" s="7" t="s">
        <v>23</v>
      </c>
      <c r="C8" s="6" t="s">
        <v>22</v>
      </c>
      <c r="D8" s="11"/>
      <c r="E8" s="11"/>
      <c r="F8" s="11">
        <v>977.798</v>
      </c>
    </row>
    <row r="9" spans="1:6" ht="21.75" customHeight="1">
      <c r="A9" s="6">
        <v>7</v>
      </c>
      <c r="B9" s="8" t="s">
        <v>24</v>
      </c>
      <c r="C9" s="6" t="s">
        <v>25</v>
      </c>
      <c r="D9" s="26"/>
      <c r="E9" s="27"/>
      <c r="F9" s="12">
        <f>F10+F11+F12</f>
        <v>1643.0295509244388</v>
      </c>
    </row>
    <row r="10" spans="1:6" ht="21" customHeight="1">
      <c r="A10" s="6" t="s">
        <v>26</v>
      </c>
      <c r="B10" s="8" t="s">
        <v>27</v>
      </c>
      <c r="C10" s="6" t="s">
        <v>25</v>
      </c>
      <c r="D10" s="26"/>
      <c r="E10" s="27"/>
      <c r="F10" s="12">
        <v>739.776890672599</v>
      </c>
    </row>
    <row r="11" spans="1:6" ht="19.5" customHeight="1">
      <c r="A11" s="6" t="s">
        <v>28</v>
      </c>
      <c r="B11" s="8" t="s">
        <v>29</v>
      </c>
      <c r="C11" s="6" t="s">
        <v>25</v>
      </c>
      <c r="D11" s="26"/>
      <c r="E11" s="27"/>
      <c r="F11" s="12">
        <v>287.974156412675</v>
      </c>
    </row>
    <row r="12" spans="1:6" ht="29.25" customHeight="1">
      <c r="A12" s="6" t="s">
        <v>30</v>
      </c>
      <c r="B12" s="8" t="s">
        <v>75</v>
      </c>
      <c r="C12" s="6" t="s">
        <v>25</v>
      </c>
      <c r="D12" s="26"/>
      <c r="E12" s="27"/>
      <c r="F12" s="12">
        <v>615.278503839165</v>
      </c>
    </row>
    <row r="13" spans="1:6" ht="14.25">
      <c r="A13" s="6"/>
      <c r="B13" s="7"/>
      <c r="C13" s="6"/>
      <c r="D13" s="11"/>
      <c r="E13" s="11"/>
      <c r="F13" s="11"/>
    </row>
    <row r="14" spans="1:6" ht="14.25">
      <c r="A14" s="6" t="s">
        <v>31</v>
      </c>
      <c r="B14" s="7" t="s">
        <v>32</v>
      </c>
      <c r="C14" s="6" t="s">
        <v>25</v>
      </c>
      <c r="D14" s="11"/>
      <c r="E14" s="22"/>
      <c r="F14" s="12">
        <v>739.132559013599</v>
      </c>
    </row>
    <row r="15" spans="1:6" ht="14.25">
      <c r="A15" s="6"/>
      <c r="B15" s="7" t="s">
        <v>33</v>
      </c>
      <c r="C15" s="6" t="s">
        <v>34</v>
      </c>
      <c r="D15" s="11"/>
      <c r="E15" s="11"/>
      <c r="F15" s="11">
        <v>306.5</v>
      </c>
    </row>
    <row r="16" spans="1:6" ht="14.25">
      <c r="A16" s="6" t="s">
        <v>35</v>
      </c>
      <c r="B16" s="7" t="s">
        <v>72</v>
      </c>
      <c r="C16" s="6" t="s">
        <v>25</v>
      </c>
      <c r="D16" s="11"/>
      <c r="E16" s="22"/>
      <c r="F16" s="12">
        <v>510.844444214915</v>
      </c>
    </row>
    <row r="17" spans="1:6" ht="14.25">
      <c r="A17" s="6"/>
      <c r="B17" s="7" t="s">
        <v>39</v>
      </c>
      <c r="C17" s="6" t="s">
        <v>36</v>
      </c>
      <c r="D17" s="11"/>
      <c r="E17" s="11"/>
      <c r="F17" s="11">
        <v>139.1</v>
      </c>
    </row>
    <row r="18" spans="1:6" ht="57.75" customHeight="1">
      <c r="A18" s="6"/>
      <c r="B18" s="7" t="s">
        <v>37</v>
      </c>
      <c r="C18" s="6"/>
      <c r="D18" s="11"/>
      <c r="E18" s="11"/>
      <c r="F18" s="11" t="s">
        <v>98</v>
      </c>
    </row>
    <row r="19" spans="1:6" ht="14.25">
      <c r="A19" s="6">
        <v>9</v>
      </c>
      <c r="B19" s="7" t="s">
        <v>47</v>
      </c>
      <c r="C19" s="6" t="s">
        <v>25</v>
      </c>
      <c r="D19" s="28"/>
      <c r="E19" s="29"/>
      <c r="F19" s="29">
        <v>30.5685901460916</v>
      </c>
    </row>
    <row r="20" spans="1:6" ht="45">
      <c r="A20" s="6">
        <v>10</v>
      </c>
      <c r="B20" s="8" t="s">
        <v>48</v>
      </c>
      <c r="C20" s="6"/>
      <c r="D20" s="11"/>
      <c r="E20" s="11"/>
      <c r="F20" s="11"/>
    </row>
    <row r="21" spans="1:6" ht="14.25">
      <c r="A21" s="13" t="s">
        <v>49</v>
      </c>
      <c r="B21" s="7" t="s">
        <v>50</v>
      </c>
      <c r="C21" s="6" t="s">
        <v>51</v>
      </c>
      <c r="D21" s="11"/>
      <c r="E21" s="11"/>
      <c r="F21" s="11">
        <v>319.1</v>
      </c>
    </row>
    <row r="22" spans="1:6" ht="28.5">
      <c r="A22" s="13" t="s">
        <v>52</v>
      </c>
      <c r="B22" s="7" t="s">
        <v>53</v>
      </c>
      <c r="C22" s="6" t="s">
        <v>54</v>
      </c>
      <c r="D22" s="11"/>
      <c r="E22" s="11"/>
      <c r="F22" s="11">
        <f>37997.8727902476/1000</f>
        <v>37.997872790247605</v>
      </c>
    </row>
    <row r="23" spans="1:6" ht="36.75" customHeight="1">
      <c r="A23" s="13" t="s">
        <v>55</v>
      </c>
      <c r="B23" s="7" t="s">
        <v>73</v>
      </c>
      <c r="C23" s="6"/>
      <c r="D23" s="22"/>
      <c r="E23" s="22"/>
      <c r="F23" s="22"/>
    </row>
    <row r="24" spans="1:6" ht="14.25">
      <c r="A24" s="13"/>
      <c r="B24" s="7"/>
      <c r="C24" s="6"/>
      <c r="D24" s="11"/>
      <c r="E24" s="11"/>
      <c r="F24" s="11"/>
    </row>
    <row r="25" spans="1:6" ht="15">
      <c r="A25" s="6">
        <v>11</v>
      </c>
      <c r="B25" s="8" t="s">
        <v>40</v>
      </c>
      <c r="C25" s="14" t="s">
        <v>25</v>
      </c>
      <c r="D25" s="22"/>
      <c r="E25" s="22"/>
      <c r="F25" s="11">
        <f>F26+F27+F28</f>
        <v>1637.9997381379162</v>
      </c>
    </row>
    <row r="26" spans="1:6" ht="14.25">
      <c r="A26" s="6" t="s">
        <v>41</v>
      </c>
      <c r="B26" s="7" t="s">
        <v>44</v>
      </c>
      <c r="C26" s="6" t="s">
        <v>25</v>
      </c>
      <c r="D26" s="22"/>
      <c r="E26" s="22"/>
      <c r="F26" s="11">
        <f>F10</f>
        <v>739.776890672599</v>
      </c>
    </row>
    <row r="27" spans="1:6" ht="14.25">
      <c r="A27" s="6" t="s">
        <v>42</v>
      </c>
      <c r="B27" s="7" t="s">
        <v>45</v>
      </c>
      <c r="C27" s="6" t="s">
        <v>25</v>
      </c>
      <c r="D27" s="22"/>
      <c r="E27" s="22"/>
      <c r="F27" s="11">
        <f>F11-F36</f>
        <v>284.9999426051866</v>
      </c>
    </row>
    <row r="28" spans="1:6" ht="28.5">
      <c r="A28" s="6" t="s">
        <v>43</v>
      </c>
      <c r="B28" s="7" t="s">
        <v>80</v>
      </c>
      <c r="C28" s="6" t="s">
        <v>25</v>
      </c>
      <c r="D28" s="22"/>
      <c r="E28" s="22"/>
      <c r="F28" s="11">
        <f>F12-F37</f>
        <v>613.2229048601304</v>
      </c>
    </row>
    <row r="29" spans="1:6" ht="14.25">
      <c r="A29" s="6"/>
      <c r="B29" s="7"/>
      <c r="C29" s="6"/>
      <c r="D29" s="22"/>
      <c r="E29" s="22"/>
      <c r="F29" s="11"/>
    </row>
    <row r="30" spans="1:6" ht="28.5">
      <c r="A30" s="6">
        <v>12</v>
      </c>
      <c r="B30" s="7" t="s">
        <v>56</v>
      </c>
      <c r="C30" s="6" t="s">
        <v>25</v>
      </c>
      <c r="D30" s="22"/>
      <c r="E30" s="22"/>
      <c r="F30" s="22"/>
    </row>
    <row r="31" spans="1:6" ht="14.25">
      <c r="A31" s="6" t="s">
        <v>57</v>
      </c>
      <c r="B31" s="7" t="s">
        <v>58</v>
      </c>
      <c r="C31" s="6" t="s">
        <v>25</v>
      </c>
      <c r="D31" s="22"/>
      <c r="E31" s="22"/>
      <c r="F31" s="22"/>
    </row>
    <row r="32" spans="1:6" ht="14.25">
      <c r="A32" s="6"/>
      <c r="B32" s="7" t="s">
        <v>59</v>
      </c>
      <c r="C32" s="6" t="s">
        <v>25</v>
      </c>
      <c r="D32" s="22"/>
      <c r="E32" s="22"/>
      <c r="F32" s="22"/>
    </row>
    <row r="33" spans="1:6" ht="14.25">
      <c r="A33" s="6"/>
      <c r="B33" s="7"/>
      <c r="C33" s="6"/>
      <c r="D33" s="22"/>
      <c r="E33" s="22"/>
      <c r="F33" s="6"/>
    </row>
    <row r="34" spans="1:6" ht="14.25">
      <c r="A34" s="6" t="s">
        <v>60</v>
      </c>
      <c r="B34" s="7" t="s">
        <v>78</v>
      </c>
      <c r="C34" s="6" t="s">
        <v>25</v>
      </c>
      <c r="D34" s="22"/>
      <c r="E34" s="22"/>
      <c r="F34" s="11">
        <v>5.02981278652291</v>
      </c>
    </row>
    <row r="35" spans="1:6" ht="14.25">
      <c r="A35" s="6" t="s">
        <v>61</v>
      </c>
      <c r="B35" s="7" t="s">
        <v>44</v>
      </c>
      <c r="C35" s="6" t="s">
        <v>25</v>
      </c>
      <c r="D35" s="22"/>
      <c r="E35" s="22"/>
      <c r="F35" s="6">
        <v>0</v>
      </c>
    </row>
    <row r="36" spans="1:6" ht="14.25">
      <c r="A36" s="6" t="s">
        <v>62</v>
      </c>
      <c r="B36" s="7" t="s">
        <v>45</v>
      </c>
      <c r="C36" s="6" t="s">
        <v>25</v>
      </c>
      <c r="D36" s="22"/>
      <c r="E36" s="22"/>
      <c r="F36" s="11">
        <v>2.974213807488367</v>
      </c>
    </row>
    <row r="37" spans="1:6" ht="28.5">
      <c r="A37" s="6" t="s">
        <v>63</v>
      </c>
      <c r="B37" s="7" t="s">
        <v>46</v>
      </c>
      <c r="C37" s="6" t="s">
        <v>25</v>
      </c>
      <c r="D37" s="22"/>
      <c r="E37" s="22"/>
      <c r="F37" s="11">
        <v>2.0555989790345426</v>
      </c>
    </row>
    <row r="38" spans="1:6" ht="14.25">
      <c r="A38" s="6"/>
      <c r="B38" s="7"/>
      <c r="C38" s="6"/>
      <c r="D38" s="22"/>
      <c r="E38" s="22"/>
      <c r="F38" s="6"/>
    </row>
    <row r="39" spans="1:6" ht="28.5">
      <c r="A39" s="6" t="s">
        <v>64</v>
      </c>
      <c r="B39" s="7" t="s">
        <v>65</v>
      </c>
      <c r="C39" s="6" t="s">
        <v>25</v>
      </c>
      <c r="D39" s="22"/>
      <c r="E39" s="22"/>
      <c r="F39" s="6"/>
    </row>
    <row r="40" spans="1:6" ht="14.25">
      <c r="A40" s="6" t="s">
        <v>66</v>
      </c>
      <c r="B40" s="7" t="s">
        <v>44</v>
      </c>
      <c r="C40" s="6" t="s">
        <v>25</v>
      </c>
      <c r="D40" s="22"/>
      <c r="E40" s="22"/>
      <c r="F40" s="6"/>
    </row>
    <row r="41" spans="1:6" ht="14.25">
      <c r="A41" s="6" t="s">
        <v>67</v>
      </c>
      <c r="B41" s="7" t="s">
        <v>45</v>
      </c>
      <c r="C41" s="6" t="s">
        <v>25</v>
      </c>
      <c r="D41" s="22"/>
      <c r="E41" s="22"/>
      <c r="F41" s="6"/>
    </row>
    <row r="42" spans="1:6" ht="28.5">
      <c r="A42" s="6" t="s">
        <v>68</v>
      </c>
      <c r="B42" s="7" t="s">
        <v>46</v>
      </c>
      <c r="C42" s="6" t="s">
        <v>25</v>
      </c>
      <c r="D42" s="22"/>
      <c r="E42" s="22"/>
      <c r="F42" s="6"/>
    </row>
    <row r="43" spans="1:6" ht="14.25">
      <c r="A43" s="6"/>
      <c r="B43" s="7"/>
      <c r="C43" s="6"/>
      <c r="D43" s="22"/>
      <c r="E43" s="22"/>
      <c r="F43" s="6"/>
    </row>
    <row r="44" spans="1:6" ht="14.25">
      <c r="A44" s="6" t="s">
        <v>69</v>
      </c>
      <c r="B44" s="7" t="s">
        <v>76</v>
      </c>
      <c r="C44" s="6" t="s">
        <v>25</v>
      </c>
      <c r="D44" s="22"/>
      <c r="E44" s="22"/>
      <c r="F44" s="6"/>
    </row>
    <row r="45" spans="1:6" ht="14.25">
      <c r="A45" s="6"/>
      <c r="B45" s="7"/>
      <c r="C45" s="6"/>
      <c r="D45" s="22"/>
      <c r="E45" s="22"/>
      <c r="F45" s="6"/>
    </row>
    <row r="46" spans="1:6" ht="28.5">
      <c r="A46" s="6" t="s">
        <v>70</v>
      </c>
      <c r="B46" s="7" t="s">
        <v>77</v>
      </c>
      <c r="C46" s="6" t="s">
        <v>79</v>
      </c>
      <c r="D46" s="22"/>
      <c r="E46" s="22"/>
      <c r="F46" s="30"/>
    </row>
    <row r="47" spans="1:6" ht="14.25">
      <c r="A47" s="6"/>
      <c r="B47" s="7"/>
      <c r="C47" s="6"/>
      <c r="D47" s="6"/>
      <c r="E47" s="6"/>
      <c r="F47" s="6"/>
    </row>
    <row r="48" spans="1:6" ht="89.25" customHeight="1">
      <c r="A48" s="6" t="s">
        <v>71</v>
      </c>
      <c r="B48" s="7" t="s">
        <v>74</v>
      </c>
      <c r="C48" s="6" t="s">
        <v>25</v>
      </c>
      <c r="D48" s="11" t="s">
        <v>100</v>
      </c>
      <c r="E48" s="11" t="s">
        <v>100</v>
      </c>
      <c r="F48" s="11" t="s">
        <v>100</v>
      </c>
    </row>
    <row r="49" spans="1:5" ht="14.25">
      <c r="A49" s="9"/>
      <c r="B49" s="10"/>
      <c r="C49" s="9"/>
      <c r="D49" s="9"/>
      <c r="E49" s="9"/>
    </row>
    <row r="50" spans="1:7" s="18" customFormat="1" ht="14.25" customHeight="1">
      <c r="A50" s="34" t="s">
        <v>106</v>
      </c>
      <c r="B50" s="34"/>
      <c r="C50" s="34"/>
      <c r="D50" s="34"/>
      <c r="E50" s="34"/>
      <c r="F50" s="17"/>
      <c r="G50" s="17"/>
    </row>
    <row r="51" spans="1:7" s="18" customFormat="1" ht="29.25" customHeight="1">
      <c r="A51" s="34"/>
      <c r="B51" s="34"/>
      <c r="C51" s="34"/>
      <c r="D51" s="34"/>
      <c r="E51" s="34"/>
      <c r="F51" s="17"/>
      <c r="G51" s="17"/>
    </row>
    <row r="52" spans="1:7" s="18" customFormat="1" ht="11.25">
      <c r="A52" s="19"/>
      <c r="B52" s="19"/>
      <c r="C52" s="17"/>
      <c r="D52" s="17"/>
      <c r="E52" s="17"/>
      <c r="F52" s="17"/>
      <c r="G52" s="17"/>
    </row>
    <row r="53" spans="1:7" s="18" customFormat="1" ht="11.25">
      <c r="A53" s="19"/>
      <c r="B53" s="19"/>
      <c r="C53" s="17"/>
      <c r="D53" s="17"/>
      <c r="E53" s="17"/>
      <c r="F53" s="17"/>
      <c r="G53" s="17"/>
    </row>
    <row r="54" spans="1:5" ht="14.25">
      <c r="A54" s="9"/>
      <c r="B54" s="10"/>
      <c r="C54" s="9"/>
      <c r="D54" s="9"/>
      <c r="E54" s="9"/>
    </row>
    <row r="55" spans="1:5" ht="14.25">
      <c r="A55" s="9"/>
      <c r="B55" s="10"/>
      <c r="C55" s="9"/>
      <c r="D55" s="9"/>
      <c r="E55" s="9"/>
    </row>
    <row r="56" spans="1:5" ht="14.25">
      <c r="A56" s="9"/>
      <c r="B56" s="10"/>
      <c r="C56" s="9"/>
      <c r="D56" s="9"/>
      <c r="E56" s="9"/>
    </row>
    <row r="57" spans="1:5" ht="14.25">
      <c r="A57" s="9"/>
      <c r="B57" s="10"/>
      <c r="C57" s="9"/>
      <c r="D57" s="9"/>
      <c r="E57" s="9"/>
    </row>
    <row r="58" spans="1:5" ht="14.25">
      <c r="A58" s="9"/>
      <c r="B58" s="10"/>
      <c r="C58" s="9"/>
      <c r="D58" s="9"/>
      <c r="E58" s="9"/>
    </row>
    <row r="59" spans="1:5" ht="14.25">
      <c r="A59" s="9"/>
      <c r="B59" s="10"/>
      <c r="C59" s="9"/>
      <c r="D59" s="9"/>
      <c r="E59" s="9"/>
    </row>
    <row r="60" spans="1:5" ht="14.25">
      <c r="A60" s="9"/>
      <c r="B60" s="10"/>
      <c r="C60" s="9"/>
      <c r="D60" s="9"/>
      <c r="E60" s="9"/>
    </row>
    <row r="61" spans="1:5" ht="14.25">
      <c r="A61" s="9"/>
      <c r="B61" s="10"/>
      <c r="C61" s="9"/>
      <c r="D61" s="9"/>
      <c r="E61" s="9"/>
    </row>
    <row r="62" spans="1:5" ht="14.25">
      <c r="A62" s="9"/>
      <c r="B62" s="10"/>
      <c r="C62" s="9"/>
      <c r="D62" s="9"/>
      <c r="E62" s="9"/>
    </row>
    <row r="63" spans="1:5" ht="14.25">
      <c r="A63" s="9"/>
      <c r="B63" s="10"/>
      <c r="C63" s="9"/>
      <c r="D63" s="9"/>
      <c r="E63" s="9"/>
    </row>
    <row r="64" spans="1:5" ht="14.25">
      <c r="A64" s="9"/>
      <c r="B64" s="10"/>
      <c r="C64" s="9"/>
      <c r="D64" s="9"/>
      <c r="E64" s="9"/>
    </row>
    <row r="65" spans="1:5" ht="14.25">
      <c r="A65" s="9"/>
      <c r="B65" s="10"/>
      <c r="C65" s="9"/>
      <c r="D65" s="9"/>
      <c r="E65" s="9"/>
    </row>
    <row r="66" spans="1:5" ht="14.25">
      <c r="A66" s="9"/>
      <c r="B66" s="10"/>
      <c r="C66" s="9"/>
      <c r="D66" s="9"/>
      <c r="E66" s="9"/>
    </row>
    <row r="67" spans="1:5" ht="14.25">
      <c r="A67" s="9"/>
      <c r="B67" s="10"/>
      <c r="C67" s="9"/>
      <c r="D67" s="9"/>
      <c r="E67" s="9"/>
    </row>
    <row r="68" spans="1:5" ht="14.25">
      <c r="A68" s="9"/>
      <c r="B68" s="10"/>
      <c r="C68" s="9"/>
      <c r="D68" s="9"/>
      <c r="E68" s="9"/>
    </row>
    <row r="69" spans="1:5" ht="14.25">
      <c r="A69" s="9"/>
      <c r="B69" s="10"/>
      <c r="C69" s="9"/>
      <c r="D69" s="9"/>
      <c r="E69" s="9"/>
    </row>
    <row r="70" spans="1:5" ht="14.25">
      <c r="A70" s="9"/>
      <c r="B70" s="9"/>
      <c r="C70" s="9"/>
      <c r="D70" s="9"/>
      <c r="E70" s="9"/>
    </row>
    <row r="71" spans="1:5" ht="14.25">
      <c r="A71" s="9"/>
      <c r="B71" s="9"/>
      <c r="C71" s="9"/>
      <c r="D71" s="9"/>
      <c r="E71" s="9"/>
    </row>
    <row r="72" spans="1:5" ht="14.25">
      <c r="A72" s="9"/>
      <c r="B72" s="9"/>
      <c r="C72" s="9"/>
      <c r="D72" s="9"/>
      <c r="E72" s="9"/>
    </row>
    <row r="73" spans="1:5" ht="14.25">
      <c r="A73" s="9"/>
      <c r="B73" s="9"/>
      <c r="C73" s="9"/>
      <c r="D73" s="9"/>
      <c r="E73" s="9"/>
    </row>
    <row r="74" spans="1:5" ht="14.25">
      <c r="A74" s="9"/>
      <c r="B74" s="9"/>
      <c r="C74" s="9"/>
      <c r="D74" s="9"/>
      <c r="E74" s="9"/>
    </row>
    <row r="75" spans="1:5" ht="14.25">
      <c r="A75" s="9"/>
      <c r="B75" s="9"/>
      <c r="C75" s="9"/>
      <c r="D75" s="9"/>
      <c r="E75" s="9"/>
    </row>
    <row r="76" spans="1:5" ht="14.25">
      <c r="A76" s="9"/>
      <c r="B76" s="9"/>
      <c r="C76" s="9"/>
      <c r="D76" s="9"/>
      <c r="E76" s="9"/>
    </row>
    <row r="77" spans="1:5" ht="14.25">
      <c r="A77" s="9"/>
      <c r="B77" s="9"/>
      <c r="C77" s="9"/>
      <c r="D77" s="9"/>
      <c r="E77" s="9"/>
    </row>
    <row r="78" spans="1:5" ht="14.25">
      <c r="A78" s="9"/>
      <c r="B78" s="9"/>
      <c r="C78" s="9"/>
      <c r="D78" s="9"/>
      <c r="E78" s="9"/>
    </row>
    <row r="79" spans="1:5" ht="14.25">
      <c r="A79" s="9"/>
      <c r="B79" s="9"/>
      <c r="C79" s="9"/>
      <c r="D79" s="9"/>
      <c r="E79" s="9"/>
    </row>
    <row r="80" spans="1:5" ht="14.25">
      <c r="A80" s="9"/>
      <c r="B80" s="9"/>
      <c r="C80" s="9"/>
      <c r="D80" s="9"/>
      <c r="E80" s="9"/>
    </row>
    <row r="81" spans="1:5" ht="14.25">
      <c r="A81" s="9"/>
      <c r="B81" s="9"/>
      <c r="C81" s="9"/>
      <c r="D81" s="9"/>
      <c r="E81" s="9"/>
    </row>
    <row r="82" spans="1:5" ht="14.25">
      <c r="A82" s="9"/>
      <c r="B82" s="9"/>
      <c r="C82" s="9"/>
      <c r="D82" s="9"/>
      <c r="E82" s="9"/>
    </row>
    <row r="83" spans="1:5" ht="14.25">
      <c r="A83" s="9"/>
      <c r="B83" s="9"/>
      <c r="C83" s="9"/>
      <c r="D83" s="9"/>
      <c r="E83" s="9"/>
    </row>
    <row r="84" spans="1:5" ht="14.25">
      <c r="A84" s="9"/>
      <c r="B84" s="9"/>
      <c r="C84" s="9"/>
      <c r="D84" s="9"/>
      <c r="E84" s="9"/>
    </row>
    <row r="85" spans="1:5" ht="14.25">
      <c r="A85" s="9"/>
      <c r="B85" s="9"/>
      <c r="C85" s="9"/>
      <c r="D85" s="9"/>
      <c r="E85" s="9"/>
    </row>
    <row r="86" spans="1:5" ht="14.25">
      <c r="A86" s="9"/>
      <c r="B86" s="9"/>
      <c r="C86" s="9"/>
      <c r="D86" s="9"/>
      <c r="E86" s="9"/>
    </row>
    <row r="87" spans="1:5" ht="14.25">
      <c r="A87" s="9"/>
      <c r="B87" s="9"/>
      <c r="C87" s="9"/>
      <c r="D87" s="9"/>
      <c r="E87" s="9"/>
    </row>
    <row r="88" spans="1:5" ht="14.25">
      <c r="A88" s="9"/>
      <c r="B88" s="9"/>
      <c r="C88" s="9"/>
      <c r="D88" s="9"/>
      <c r="E88" s="9"/>
    </row>
    <row r="89" spans="1:5" ht="14.25">
      <c r="A89" s="9"/>
      <c r="B89" s="9"/>
      <c r="C89" s="9"/>
      <c r="D89" s="9"/>
      <c r="E89" s="9"/>
    </row>
    <row r="90" spans="1:5" ht="14.25">
      <c r="A90" s="9"/>
      <c r="B90" s="9"/>
      <c r="C90" s="9"/>
      <c r="D90" s="9"/>
      <c r="E90" s="9"/>
    </row>
    <row r="91" spans="1:5" ht="14.25">
      <c r="A91" s="9"/>
      <c r="B91" s="9"/>
      <c r="C91" s="9"/>
      <c r="D91" s="9"/>
      <c r="E91" s="9"/>
    </row>
    <row r="92" spans="1:5" ht="14.25">
      <c r="A92" s="9"/>
      <c r="B92" s="9"/>
      <c r="C92" s="9"/>
      <c r="D92" s="9"/>
      <c r="E92" s="9"/>
    </row>
    <row r="93" spans="1:5" ht="14.25">
      <c r="A93" s="9"/>
      <c r="B93" s="9"/>
      <c r="C93" s="9"/>
      <c r="D93" s="9"/>
      <c r="E93" s="9"/>
    </row>
    <row r="94" spans="1:5" ht="14.25">
      <c r="A94" s="9"/>
      <c r="B94" s="9"/>
      <c r="C94" s="9"/>
      <c r="D94" s="9"/>
      <c r="E94" s="9"/>
    </row>
    <row r="95" spans="1:5" ht="14.25">
      <c r="A95" s="9"/>
      <c r="B95" s="9"/>
      <c r="C95" s="9"/>
      <c r="D95" s="9"/>
      <c r="E95" s="9"/>
    </row>
    <row r="96" spans="1:5" ht="14.25">
      <c r="A96" s="9"/>
      <c r="B96" s="9"/>
      <c r="C96" s="9"/>
      <c r="D96" s="9"/>
      <c r="E96" s="9"/>
    </row>
    <row r="97" spans="1:5" ht="14.25">
      <c r="A97" s="9"/>
      <c r="B97" s="9"/>
      <c r="C97" s="9"/>
      <c r="D97" s="9"/>
      <c r="E97" s="9"/>
    </row>
    <row r="98" spans="1:5" ht="14.25">
      <c r="A98" s="9"/>
      <c r="B98" s="9"/>
      <c r="C98" s="9"/>
      <c r="D98" s="9"/>
      <c r="E98" s="9"/>
    </row>
    <row r="99" spans="1:5" ht="14.25">
      <c r="A99" s="9"/>
      <c r="B99" s="9"/>
      <c r="C99" s="9"/>
      <c r="D99" s="9"/>
      <c r="E99" s="9"/>
    </row>
    <row r="100" spans="1:5" ht="14.25">
      <c r="A100" s="9"/>
      <c r="B100" s="9"/>
      <c r="C100" s="9"/>
      <c r="D100" s="9"/>
      <c r="E100" s="9"/>
    </row>
    <row r="101" spans="1:5" ht="14.25">
      <c r="A101" s="9"/>
      <c r="B101" s="9"/>
      <c r="C101" s="9"/>
      <c r="D101" s="9"/>
      <c r="E101" s="9"/>
    </row>
    <row r="102" spans="1:5" ht="14.25">
      <c r="A102" s="9"/>
      <c r="B102" s="9"/>
      <c r="C102" s="9"/>
      <c r="D102" s="9"/>
      <c r="E102" s="9"/>
    </row>
    <row r="103" spans="1:5" ht="14.25">
      <c r="A103" s="9"/>
      <c r="B103" s="9"/>
      <c r="C103" s="9"/>
      <c r="D103" s="9"/>
      <c r="E103" s="9"/>
    </row>
    <row r="104" spans="1:5" ht="14.25">
      <c r="A104" s="9"/>
      <c r="B104" s="9"/>
      <c r="C104" s="9"/>
      <c r="D104" s="9"/>
      <c r="E104" s="9"/>
    </row>
    <row r="105" spans="1:5" ht="14.25">
      <c r="A105" s="9"/>
      <c r="B105" s="9"/>
      <c r="C105" s="9"/>
      <c r="D105" s="9"/>
      <c r="E105" s="9"/>
    </row>
    <row r="106" spans="1:5" ht="14.25">
      <c r="A106" s="9"/>
      <c r="B106" s="9"/>
      <c r="C106" s="9"/>
      <c r="D106" s="9"/>
      <c r="E106" s="9"/>
    </row>
    <row r="107" spans="1:5" ht="14.25">
      <c r="A107" s="9"/>
      <c r="B107" s="9"/>
      <c r="C107" s="9"/>
      <c r="D107" s="9"/>
      <c r="E107" s="9"/>
    </row>
    <row r="108" spans="1:5" ht="14.25">
      <c r="A108" s="9"/>
      <c r="B108" s="9"/>
      <c r="C108" s="9"/>
      <c r="D108" s="9"/>
      <c r="E108" s="9"/>
    </row>
    <row r="109" spans="1:5" ht="14.25">
      <c r="A109" s="9"/>
      <c r="B109" s="9"/>
      <c r="C109" s="9"/>
      <c r="D109" s="9"/>
      <c r="E109" s="9"/>
    </row>
    <row r="110" spans="1:5" ht="14.25">
      <c r="A110" s="9"/>
      <c r="B110" s="9"/>
      <c r="C110" s="9"/>
      <c r="D110" s="9"/>
      <c r="E110" s="9"/>
    </row>
    <row r="111" spans="1:5" ht="14.25">
      <c r="A111" s="9"/>
      <c r="B111" s="9"/>
      <c r="C111" s="9"/>
      <c r="D111" s="9"/>
      <c r="E111" s="9"/>
    </row>
    <row r="112" spans="1:5" ht="14.25">
      <c r="A112" s="9"/>
      <c r="B112" s="9"/>
      <c r="C112" s="9"/>
      <c r="D112" s="9"/>
      <c r="E112" s="9"/>
    </row>
    <row r="113" spans="1:5" ht="14.25">
      <c r="A113" s="9"/>
      <c r="B113" s="9"/>
      <c r="C113" s="9"/>
      <c r="D113" s="9"/>
      <c r="E113" s="9"/>
    </row>
    <row r="114" spans="1:5" ht="14.25">
      <c r="A114" s="9"/>
      <c r="B114" s="9"/>
      <c r="C114" s="9"/>
      <c r="D114" s="9"/>
      <c r="E114" s="9"/>
    </row>
    <row r="115" spans="1:5" ht="14.25">
      <c r="A115" s="9"/>
      <c r="B115" s="9"/>
      <c r="C115" s="9"/>
      <c r="D115" s="9"/>
      <c r="E115" s="9"/>
    </row>
    <row r="116" spans="1:5" ht="14.25">
      <c r="A116" s="9"/>
      <c r="B116" s="9"/>
      <c r="C116" s="9"/>
      <c r="D116" s="9"/>
      <c r="E116" s="9"/>
    </row>
    <row r="117" spans="1:5" ht="14.25">
      <c r="A117" s="9"/>
      <c r="B117" s="9"/>
      <c r="C117" s="9"/>
      <c r="D117" s="9"/>
      <c r="E117" s="9"/>
    </row>
    <row r="118" spans="1:5" ht="14.25">
      <c r="A118" s="9"/>
      <c r="B118" s="9"/>
      <c r="C118" s="9"/>
      <c r="D118" s="9"/>
      <c r="E118" s="9"/>
    </row>
    <row r="119" spans="1:5" ht="14.25">
      <c r="A119" s="9"/>
      <c r="B119" s="9"/>
      <c r="C119" s="9"/>
      <c r="D119" s="9"/>
      <c r="E119" s="9"/>
    </row>
    <row r="120" spans="1:5" ht="14.25">
      <c r="A120" s="9"/>
      <c r="B120" s="9"/>
      <c r="C120" s="9"/>
      <c r="D120" s="9"/>
      <c r="E120" s="9"/>
    </row>
    <row r="121" spans="1:5" ht="14.25">
      <c r="A121" s="9"/>
      <c r="B121" s="9"/>
      <c r="C121" s="9"/>
      <c r="D121" s="9"/>
      <c r="E121" s="9"/>
    </row>
    <row r="122" spans="1:5" ht="14.25">
      <c r="A122" s="9"/>
      <c r="B122" s="9"/>
      <c r="C122" s="9"/>
      <c r="D122" s="9"/>
      <c r="E122" s="9"/>
    </row>
    <row r="123" spans="1:5" ht="14.25">
      <c r="A123" s="9"/>
      <c r="B123" s="9"/>
      <c r="C123" s="9"/>
      <c r="D123" s="9"/>
      <c r="E123" s="9"/>
    </row>
    <row r="124" spans="1:5" ht="14.25">
      <c r="A124" s="9"/>
      <c r="B124" s="9"/>
      <c r="C124" s="9"/>
      <c r="D124" s="9"/>
      <c r="E124" s="9"/>
    </row>
    <row r="125" spans="1:5" ht="14.25">
      <c r="A125" s="9"/>
      <c r="B125" s="9"/>
      <c r="C125" s="9"/>
      <c r="D125" s="9"/>
      <c r="E125" s="9"/>
    </row>
    <row r="126" spans="1:5" ht="14.25">
      <c r="A126" s="9"/>
      <c r="B126" s="9"/>
      <c r="C126" s="9"/>
      <c r="D126" s="9"/>
      <c r="E126" s="9"/>
    </row>
    <row r="127" spans="1:5" ht="14.25">
      <c r="A127" s="9"/>
      <c r="B127" s="9"/>
      <c r="C127" s="9"/>
      <c r="D127" s="9"/>
      <c r="E127" s="9"/>
    </row>
    <row r="128" spans="1:5" ht="14.25">
      <c r="A128" s="9"/>
      <c r="B128" s="9"/>
      <c r="C128" s="9"/>
      <c r="D128" s="9"/>
      <c r="E128" s="9"/>
    </row>
    <row r="129" spans="1:5" ht="14.25">
      <c r="A129" s="9"/>
      <c r="B129" s="9"/>
      <c r="C129" s="9"/>
      <c r="D129" s="9"/>
      <c r="E129" s="9"/>
    </row>
    <row r="130" spans="1:5" ht="14.25">
      <c r="A130" s="9"/>
      <c r="B130" s="9"/>
      <c r="C130" s="9"/>
      <c r="D130" s="9"/>
      <c r="E130" s="9"/>
    </row>
    <row r="131" spans="1:5" ht="14.25">
      <c r="A131" s="9"/>
      <c r="B131" s="9"/>
      <c r="C131" s="9"/>
      <c r="D131" s="9"/>
      <c r="E131" s="9"/>
    </row>
    <row r="132" spans="1:5" ht="14.25">
      <c r="A132" s="9"/>
      <c r="B132" s="9"/>
      <c r="C132" s="9"/>
      <c r="D132" s="9"/>
      <c r="E132" s="9"/>
    </row>
    <row r="133" spans="1:5" ht="14.25">
      <c r="A133" s="9"/>
      <c r="B133" s="9"/>
      <c r="C133" s="9"/>
      <c r="D133" s="9"/>
      <c r="E133" s="9"/>
    </row>
    <row r="134" spans="1:5" ht="14.25">
      <c r="A134" s="9"/>
      <c r="B134" s="9"/>
      <c r="C134" s="9"/>
      <c r="D134" s="9"/>
      <c r="E134" s="9"/>
    </row>
    <row r="135" spans="1:5" ht="14.25">
      <c r="A135" s="9"/>
      <c r="B135" s="9"/>
      <c r="C135" s="9"/>
      <c r="D135" s="9"/>
      <c r="E135" s="9"/>
    </row>
    <row r="136" spans="1:5" ht="14.25">
      <c r="A136" s="9"/>
      <c r="B136" s="9"/>
      <c r="C136" s="9"/>
      <c r="D136" s="9"/>
      <c r="E136" s="9"/>
    </row>
    <row r="137" spans="1:5" ht="14.25">
      <c r="A137" s="9"/>
      <c r="B137" s="9"/>
      <c r="C137" s="9"/>
      <c r="D137" s="9"/>
      <c r="E137" s="9"/>
    </row>
    <row r="138" spans="1:5" ht="14.25">
      <c r="A138" s="9"/>
      <c r="B138" s="9"/>
      <c r="C138" s="9"/>
      <c r="D138" s="9"/>
      <c r="E138" s="9"/>
    </row>
  </sheetData>
  <sheetProtection/>
  <mergeCells count="3">
    <mergeCell ref="A50:E50"/>
    <mergeCell ref="A51:E51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zoomScale="85" zoomScaleNormal="85" zoomScalePageLayoutView="0" workbookViewId="0" topLeftCell="C22">
      <selection activeCell="D52" sqref="D52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00390625" style="1" customWidth="1"/>
    <col min="5" max="5" width="21.8515625" style="1" customWidth="1"/>
    <col min="6" max="6" width="22.00390625" style="1" customWidth="1"/>
    <col min="7" max="16384" width="9.140625" style="1" customWidth="1"/>
  </cols>
  <sheetData>
    <row r="1" spans="1:6" ht="30" customHeight="1">
      <c r="A1" s="35" t="s">
        <v>118</v>
      </c>
      <c r="B1" s="35"/>
      <c r="C1" s="35"/>
      <c r="D1" s="35"/>
      <c r="E1" s="35"/>
      <c r="F1" s="35"/>
    </row>
    <row r="2" spans="1:6" ht="74.25" customHeight="1">
      <c r="A2" s="6" t="s">
        <v>10</v>
      </c>
      <c r="B2" s="6" t="s">
        <v>11</v>
      </c>
      <c r="C2" s="6" t="s">
        <v>12</v>
      </c>
      <c r="D2" s="6" t="s">
        <v>102</v>
      </c>
      <c r="E2" s="6" t="s">
        <v>103</v>
      </c>
      <c r="F2" s="6" t="s">
        <v>107</v>
      </c>
    </row>
    <row r="3" spans="1:6" ht="25.5" customHeight="1">
      <c r="A3" s="6">
        <v>1</v>
      </c>
      <c r="B3" s="7" t="s">
        <v>15</v>
      </c>
      <c r="C3" s="6" t="s">
        <v>16</v>
      </c>
      <c r="D3" s="22"/>
      <c r="E3" s="22"/>
      <c r="F3" s="11">
        <v>140</v>
      </c>
    </row>
    <row r="4" spans="1:6" ht="66.75" customHeight="1">
      <c r="A4" s="6">
        <v>2</v>
      </c>
      <c r="B4" s="7" t="s">
        <v>17</v>
      </c>
      <c r="C4" s="6" t="s">
        <v>16</v>
      </c>
      <c r="D4" s="22"/>
      <c r="E4" s="22"/>
      <c r="F4" s="11">
        <v>125.13416666666666</v>
      </c>
    </row>
    <row r="5" spans="1:6" ht="21.75" customHeight="1">
      <c r="A5" s="6">
        <v>3</v>
      </c>
      <c r="B5" s="7" t="s">
        <v>18</v>
      </c>
      <c r="C5" s="6" t="s">
        <v>19</v>
      </c>
      <c r="D5" s="22"/>
      <c r="E5" s="22"/>
      <c r="F5" s="11">
        <v>241.96800000000002</v>
      </c>
    </row>
    <row r="6" spans="1:6" ht="29.25" customHeight="1">
      <c r="A6" s="6">
        <v>4</v>
      </c>
      <c r="B6" s="7" t="s">
        <v>20</v>
      </c>
      <c r="C6" s="6" t="s">
        <v>19</v>
      </c>
      <c r="D6" s="22"/>
      <c r="E6" s="22"/>
      <c r="F6" s="11">
        <v>182.83624</v>
      </c>
    </row>
    <row r="7" spans="1:6" ht="24.75" customHeight="1">
      <c r="A7" s="6">
        <v>5</v>
      </c>
      <c r="B7" s="7" t="s">
        <v>21</v>
      </c>
      <c r="C7" s="6" t="s">
        <v>22</v>
      </c>
      <c r="D7" s="22"/>
      <c r="E7" s="22"/>
      <c r="F7" s="11">
        <v>977.427</v>
      </c>
    </row>
    <row r="8" spans="1:6" ht="24" customHeight="1">
      <c r="A8" s="6">
        <v>6</v>
      </c>
      <c r="B8" s="7" t="s">
        <v>23</v>
      </c>
      <c r="C8" s="6" t="s">
        <v>22</v>
      </c>
      <c r="D8" s="22"/>
      <c r="E8" s="22"/>
      <c r="F8" s="11">
        <f>977.427-3.694</f>
        <v>973.7330000000001</v>
      </c>
    </row>
    <row r="9" spans="1:6" ht="21.75" customHeight="1">
      <c r="A9" s="6">
        <v>7</v>
      </c>
      <c r="B9" s="8" t="s">
        <v>24</v>
      </c>
      <c r="C9" s="6" t="s">
        <v>25</v>
      </c>
      <c r="D9" s="22"/>
      <c r="E9" s="22"/>
      <c r="F9" s="12">
        <f>F10+F11+F12</f>
        <v>1357.980055006141</v>
      </c>
    </row>
    <row r="10" spans="1:6" ht="24.75" customHeight="1">
      <c r="A10" s="6" t="s">
        <v>26</v>
      </c>
      <c r="B10" s="8" t="s">
        <v>27</v>
      </c>
      <c r="C10" s="6" t="s">
        <v>25</v>
      </c>
      <c r="D10" s="22"/>
      <c r="E10" s="22"/>
      <c r="F10" s="11">
        <v>311.376809836055</v>
      </c>
    </row>
    <row r="11" spans="1:6" ht="15">
      <c r="A11" s="6" t="s">
        <v>28</v>
      </c>
      <c r="B11" s="8" t="s">
        <v>29</v>
      </c>
      <c r="C11" s="6" t="s">
        <v>25</v>
      </c>
      <c r="D11" s="22"/>
      <c r="E11" s="22"/>
      <c r="F11" s="12">
        <f>227380.073683758/1000</f>
        <v>227.380073683758</v>
      </c>
    </row>
    <row r="12" spans="1:6" ht="30">
      <c r="A12" s="6" t="s">
        <v>30</v>
      </c>
      <c r="B12" s="8" t="s">
        <v>75</v>
      </c>
      <c r="C12" s="6" t="s">
        <v>25</v>
      </c>
      <c r="D12" s="22"/>
      <c r="E12" s="22"/>
      <c r="F12" s="12">
        <f>819223.171486328/1000</f>
        <v>819.223171486328</v>
      </c>
    </row>
    <row r="13" spans="1:7" ht="14.25">
      <c r="A13" s="6"/>
      <c r="B13" s="7"/>
      <c r="C13" s="6"/>
      <c r="D13" s="22"/>
      <c r="E13" s="22"/>
      <c r="F13" s="11"/>
      <c r="G13" s="15"/>
    </row>
    <row r="14" spans="1:6" ht="14.25">
      <c r="A14" s="6" t="s">
        <v>31</v>
      </c>
      <c r="B14" s="7" t="s">
        <v>32</v>
      </c>
      <c r="C14" s="6" t="s">
        <v>25</v>
      </c>
      <c r="D14" s="22"/>
      <c r="E14" s="22"/>
      <c r="F14" s="12">
        <f>311190.134035014/1000</f>
        <v>311.190134035014</v>
      </c>
    </row>
    <row r="15" spans="1:6" ht="14.25">
      <c r="A15" s="6"/>
      <c r="B15" s="7" t="s">
        <v>33</v>
      </c>
      <c r="C15" s="6" t="s">
        <v>34</v>
      </c>
      <c r="D15" s="22"/>
      <c r="E15" s="22"/>
      <c r="F15" s="23">
        <v>423.42764703457937</v>
      </c>
    </row>
    <row r="16" spans="1:6" ht="14.25">
      <c r="A16" s="6" t="s">
        <v>35</v>
      </c>
      <c r="B16" s="7" t="s">
        <v>72</v>
      </c>
      <c r="C16" s="6" t="s">
        <v>25</v>
      </c>
      <c r="D16" s="22"/>
      <c r="E16" s="22"/>
      <c r="F16" s="12">
        <f>608480.853524985/1000</f>
        <v>608.480853524985</v>
      </c>
    </row>
    <row r="17" spans="1:6" ht="14.25">
      <c r="A17" s="6"/>
      <c r="B17" s="7" t="s">
        <v>39</v>
      </c>
      <c r="C17" s="6" t="s">
        <v>36</v>
      </c>
      <c r="D17" s="22"/>
      <c r="E17" s="22"/>
      <c r="F17" s="23">
        <v>164.41841692525375</v>
      </c>
    </row>
    <row r="18" spans="1:6" ht="57.75" customHeight="1">
      <c r="A18" s="6"/>
      <c r="B18" s="7" t="s">
        <v>37</v>
      </c>
      <c r="C18" s="6"/>
      <c r="D18" s="22"/>
      <c r="E18" s="22"/>
      <c r="F18" s="11" t="s">
        <v>101</v>
      </c>
    </row>
    <row r="19" spans="1:6" ht="14.25">
      <c r="A19" s="6">
        <v>9</v>
      </c>
      <c r="B19" s="7" t="s">
        <v>47</v>
      </c>
      <c r="C19" s="6" t="s">
        <v>25</v>
      </c>
      <c r="D19" s="22"/>
      <c r="E19" s="22"/>
      <c r="F19" s="12">
        <f>48604.76/1000</f>
        <v>48.60476</v>
      </c>
    </row>
    <row r="20" spans="1:6" ht="45">
      <c r="A20" s="6">
        <v>10</v>
      </c>
      <c r="B20" s="8" t="s">
        <v>48</v>
      </c>
      <c r="C20" s="6"/>
      <c r="D20" s="22"/>
      <c r="E20" s="22"/>
      <c r="F20" s="11"/>
    </row>
    <row r="21" spans="1:6" ht="14.25">
      <c r="A21" s="13" t="s">
        <v>49</v>
      </c>
      <c r="B21" s="7" t="s">
        <v>50</v>
      </c>
      <c r="C21" s="6" t="s">
        <v>51</v>
      </c>
      <c r="D21" s="22"/>
      <c r="E21" s="22"/>
      <c r="F21" s="11">
        <v>304.76</v>
      </c>
    </row>
    <row r="22" spans="1:6" ht="28.5">
      <c r="A22" s="13" t="s">
        <v>52</v>
      </c>
      <c r="B22" s="7" t="s">
        <v>53</v>
      </c>
      <c r="C22" s="6" t="s">
        <v>54</v>
      </c>
      <c r="D22" s="22"/>
      <c r="E22" s="22"/>
      <c r="F22" s="11">
        <f>40064.0898015097/1000</f>
        <v>40.064089801509695</v>
      </c>
    </row>
    <row r="23" spans="1:6" ht="36.75" customHeight="1">
      <c r="A23" s="13" t="s">
        <v>55</v>
      </c>
      <c r="B23" s="7" t="s">
        <v>73</v>
      </c>
      <c r="C23" s="6"/>
      <c r="D23" s="22"/>
      <c r="E23" s="22"/>
      <c r="F23" s="11"/>
    </row>
    <row r="24" spans="1:6" ht="14.25">
      <c r="A24" s="13"/>
      <c r="B24" s="7"/>
      <c r="C24" s="6"/>
      <c r="D24" s="22"/>
      <c r="E24" s="22"/>
      <c r="F24" s="11"/>
    </row>
    <row r="25" spans="1:6" ht="15">
      <c r="A25" s="6">
        <v>11</v>
      </c>
      <c r="B25" s="8" t="s">
        <v>40</v>
      </c>
      <c r="C25" s="14" t="s">
        <v>25</v>
      </c>
      <c r="D25" s="22"/>
      <c r="E25" s="22"/>
      <c r="F25" s="12">
        <f>F26+F27+F28</f>
        <v>1357.98005500614</v>
      </c>
    </row>
    <row r="26" spans="1:6" ht="14.25">
      <c r="A26" s="6" t="s">
        <v>41</v>
      </c>
      <c r="B26" s="7" t="s">
        <v>44</v>
      </c>
      <c r="C26" s="6" t="s">
        <v>25</v>
      </c>
      <c r="D26" s="22"/>
      <c r="E26" s="22"/>
      <c r="F26" s="11">
        <f>311376.809836054/1000</f>
        <v>311.376809836054</v>
      </c>
    </row>
    <row r="27" spans="1:6" ht="14.25">
      <c r="A27" s="6" t="s">
        <v>42</v>
      </c>
      <c r="B27" s="7" t="s">
        <v>45</v>
      </c>
      <c r="C27" s="6" t="s">
        <v>25</v>
      </c>
      <c r="D27" s="22"/>
      <c r="E27" s="22"/>
      <c r="F27" s="12">
        <f>227380.073683758/1000</f>
        <v>227.380073683758</v>
      </c>
    </row>
    <row r="28" spans="1:6" ht="28.5">
      <c r="A28" s="6" t="s">
        <v>43</v>
      </c>
      <c r="B28" s="7" t="s">
        <v>80</v>
      </c>
      <c r="C28" s="6" t="s">
        <v>25</v>
      </c>
      <c r="D28" s="22"/>
      <c r="E28" s="22"/>
      <c r="F28" s="11">
        <f>819223.171486328/1000</f>
        <v>819.223171486328</v>
      </c>
    </row>
    <row r="29" spans="1:6" ht="14.25">
      <c r="A29" s="6"/>
      <c r="B29" s="7"/>
      <c r="C29" s="6"/>
      <c r="D29" s="22"/>
      <c r="E29" s="22"/>
      <c r="F29" s="11"/>
    </row>
    <row r="30" spans="1:6" ht="28.5">
      <c r="A30" s="6">
        <v>12</v>
      </c>
      <c r="B30" s="7" t="s">
        <v>56</v>
      </c>
      <c r="C30" s="6" t="s">
        <v>25</v>
      </c>
      <c r="D30" s="22"/>
      <c r="E30" s="22"/>
      <c r="F30" s="11"/>
    </row>
    <row r="31" spans="1:6" ht="14.25">
      <c r="A31" s="6" t="s">
        <v>57</v>
      </c>
      <c r="B31" s="7" t="s">
        <v>58</v>
      </c>
      <c r="C31" s="6" t="s">
        <v>25</v>
      </c>
      <c r="D31" s="22"/>
      <c r="E31" s="22"/>
      <c r="F31" s="11"/>
    </row>
    <row r="32" spans="1:6" ht="14.25">
      <c r="A32" s="6"/>
      <c r="B32" s="7" t="s">
        <v>59</v>
      </c>
      <c r="C32" s="6" t="s">
        <v>25</v>
      </c>
      <c r="D32" s="22"/>
      <c r="E32" s="22"/>
      <c r="F32" s="11"/>
    </row>
    <row r="33" spans="1:6" ht="14.25">
      <c r="A33" s="6"/>
      <c r="B33" s="7"/>
      <c r="C33" s="6"/>
      <c r="D33" s="22"/>
      <c r="E33" s="22"/>
      <c r="F33" s="6"/>
    </row>
    <row r="34" spans="1:6" ht="14.25">
      <c r="A34" s="6" t="s">
        <v>60</v>
      </c>
      <c r="B34" s="7" t="s">
        <v>78</v>
      </c>
      <c r="C34" s="6" t="s">
        <v>25</v>
      </c>
      <c r="D34" s="22"/>
      <c r="E34" s="22"/>
      <c r="F34" s="11">
        <f>F36+F37</f>
        <v>4.617229750000001</v>
      </c>
    </row>
    <row r="35" spans="1:6" ht="14.25">
      <c r="A35" s="6" t="s">
        <v>61</v>
      </c>
      <c r="B35" s="7" t="s">
        <v>44</v>
      </c>
      <c r="C35" s="6" t="s">
        <v>25</v>
      </c>
      <c r="D35" s="22"/>
      <c r="E35" s="22"/>
      <c r="F35" s="6"/>
    </row>
    <row r="36" spans="1:6" ht="14.25">
      <c r="A36" s="6" t="s">
        <v>62</v>
      </c>
      <c r="B36" s="7" t="s">
        <v>45</v>
      </c>
      <c r="C36" s="6" t="s">
        <v>25</v>
      </c>
      <c r="D36" s="22"/>
      <c r="E36" s="22"/>
      <c r="F36" s="11">
        <f>4617.22975*33.837115473289%/1000</f>
        <v>1.5623373621745533</v>
      </c>
    </row>
    <row r="37" spans="1:6" ht="28.5">
      <c r="A37" s="6" t="s">
        <v>63</v>
      </c>
      <c r="B37" s="7" t="s">
        <v>46</v>
      </c>
      <c r="C37" s="6" t="s">
        <v>25</v>
      </c>
      <c r="D37" s="22"/>
      <c r="E37" s="22"/>
      <c r="F37" s="11">
        <f>4617.22975*(1-33.837115473289%)/1000</f>
        <v>3.0548923878254475</v>
      </c>
    </row>
    <row r="38" spans="1:6" ht="14.25">
      <c r="A38" s="6"/>
      <c r="B38" s="7"/>
      <c r="C38" s="6"/>
      <c r="D38" s="22"/>
      <c r="E38" s="22"/>
      <c r="F38" s="6"/>
    </row>
    <row r="39" spans="1:6" ht="28.5">
      <c r="A39" s="6" t="s">
        <v>64</v>
      </c>
      <c r="B39" s="7" t="s">
        <v>65</v>
      </c>
      <c r="C39" s="6" t="s">
        <v>25</v>
      </c>
      <c r="D39" s="22"/>
      <c r="E39" s="22"/>
      <c r="F39" s="6"/>
    </row>
    <row r="40" spans="1:6" ht="14.25">
      <c r="A40" s="6" t="s">
        <v>66</v>
      </c>
      <c r="B40" s="7" t="s">
        <v>44</v>
      </c>
      <c r="C40" s="6" t="s">
        <v>25</v>
      </c>
      <c r="D40" s="22"/>
      <c r="E40" s="22"/>
      <c r="F40" s="6"/>
    </row>
    <row r="41" spans="1:6" ht="14.25">
      <c r="A41" s="6" t="s">
        <v>67</v>
      </c>
      <c r="B41" s="7" t="s">
        <v>45</v>
      </c>
      <c r="C41" s="6" t="s">
        <v>25</v>
      </c>
      <c r="D41" s="22"/>
      <c r="E41" s="22"/>
      <c r="F41" s="6"/>
    </row>
    <row r="42" spans="1:6" ht="28.5">
      <c r="A42" s="6" t="s">
        <v>68</v>
      </c>
      <c r="B42" s="7" t="s">
        <v>46</v>
      </c>
      <c r="C42" s="6" t="s">
        <v>25</v>
      </c>
      <c r="D42" s="22"/>
      <c r="E42" s="22"/>
      <c r="F42" s="6"/>
    </row>
    <row r="43" spans="1:6" ht="14.25">
      <c r="A43" s="6"/>
      <c r="B43" s="7"/>
      <c r="C43" s="6"/>
      <c r="D43" s="22"/>
      <c r="E43" s="22"/>
      <c r="F43" s="6"/>
    </row>
    <row r="44" spans="1:6" ht="14.25">
      <c r="A44" s="6" t="s">
        <v>69</v>
      </c>
      <c r="B44" s="7" t="s">
        <v>76</v>
      </c>
      <c r="C44" s="6" t="s">
        <v>25</v>
      </c>
      <c r="D44" s="22"/>
      <c r="E44" s="22"/>
      <c r="F44" s="6"/>
    </row>
    <row r="45" spans="1:6" ht="14.25">
      <c r="A45" s="6"/>
      <c r="B45" s="7"/>
      <c r="C45" s="6"/>
      <c r="D45" s="22"/>
      <c r="E45" s="22"/>
      <c r="F45" s="6"/>
    </row>
    <row r="46" spans="1:6" ht="28.5">
      <c r="A46" s="6" t="s">
        <v>70</v>
      </c>
      <c r="B46" s="7" t="s">
        <v>77</v>
      </c>
      <c r="C46" s="6" t="s">
        <v>79</v>
      </c>
      <c r="D46" s="22"/>
      <c r="E46" s="22"/>
      <c r="F46" s="24"/>
    </row>
    <row r="47" spans="1:6" ht="14.25">
      <c r="A47" s="6"/>
      <c r="B47" s="7"/>
      <c r="C47" s="6"/>
      <c r="D47" s="22"/>
      <c r="E47" s="22"/>
      <c r="F47" s="6"/>
    </row>
    <row r="48" spans="1:6" ht="42.75">
      <c r="A48" s="6" t="s">
        <v>71</v>
      </c>
      <c r="B48" s="7" t="s">
        <v>74</v>
      </c>
      <c r="C48" s="6" t="s">
        <v>25</v>
      </c>
      <c r="D48" s="22"/>
      <c r="E48" s="22"/>
      <c r="F48" s="6"/>
    </row>
    <row r="49" spans="1:6" ht="14.25">
      <c r="A49" s="9"/>
      <c r="B49" s="10"/>
      <c r="C49" s="9"/>
      <c r="D49" s="9"/>
      <c r="E49" s="9"/>
      <c r="F49" s="9"/>
    </row>
    <row r="50" spans="1:9" s="18" customFormat="1" ht="14.25" customHeight="1">
      <c r="A50" s="34" t="s">
        <v>106</v>
      </c>
      <c r="B50" s="34"/>
      <c r="C50" s="34"/>
      <c r="D50" s="34"/>
      <c r="E50" s="34"/>
      <c r="F50" s="17"/>
      <c r="G50" s="17"/>
      <c r="H50" s="17"/>
      <c r="I50" s="17"/>
    </row>
    <row r="51" spans="1:9" s="18" customFormat="1" ht="29.25" customHeight="1">
      <c r="A51" s="34"/>
      <c r="B51" s="34"/>
      <c r="C51" s="34"/>
      <c r="D51" s="34"/>
      <c r="E51" s="34"/>
      <c r="F51" s="34"/>
      <c r="G51" s="17"/>
      <c r="H51" s="17"/>
      <c r="I51" s="17"/>
    </row>
    <row r="52" spans="1:9" s="18" customFormat="1" ht="11.25">
      <c r="A52" s="19"/>
      <c r="B52" s="19"/>
      <c r="C52" s="17"/>
      <c r="D52" s="17"/>
      <c r="E52" s="17"/>
      <c r="F52" s="17"/>
      <c r="G52" s="17"/>
      <c r="H52" s="17"/>
      <c r="I52" s="17"/>
    </row>
    <row r="53" spans="1:9" s="18" customFormat="1" ht="11.25">
      <c r="A53" s="19"/>
      <c r="B53" s="19"/>
      <c r="C53" s="17"/>
      <c r="D53" s="17"/>
      <c r="E53" s="17"/>
      <c r="F53" s="17"/>
      <c r="G53" s="17"/>
      <c r="H53" s="17"/>
      <c r="I53" s="17"/>
    </row>
    <row r="54" spans="1:6" ht="14.25">
      <c r="A54" s="9"/>
      <c r="B54" s="10"/>
      <c r="C54" s="9"/>
      <c r="D54" s="9"/>
      <c r="E54" s="9"/>
      <c r="F54" s="9"/>
    </row>
    <row r="55" spans="1:6" ht="30" customHeight="1">
      <c r="A55" s="36"/>
      <c r="B55" s="36"/>
      <c r="C55" s="36"/>
      <c r="D55" s="36"/>
      <c r="E55" s="36"/>
      <c r="F55" s="36"/>
    </row>
    <row r="56" spans="1:6" ht="14.25">
      <c r="A56" s="9"/>
      <c r="B56" s="10"/>
      <c r="C56" s="9"/>
      <c r="D56" s="9"/>
      <c r="E56" s="9"/>
      <c r="F56" s="9"/>
    </row>
    <row r="57" spans="1:6" ht="14.25">
      <c r="A57" s="9"/>
      <c r="B57" s="10"/>
      <c r="C57" s="9"/>
      <c r="D57" s="9"/>
      <c r="E57" s="9"/>
      <c r="F57" s="9"/>
    </row>
    <row r="58" spans="1:6" ht="14.25">
      <c r="A58" s="9"/>
      <c r="B58" s="10"/>
      <c r="C58" s="9"/>
      <c r="D58" s="9"/>
      <c r="E58" s="9"/>
      <c r="F58" s="9"/>
    </row>
    <row r="59" spans="1:6" ht="14.25">
      <c r="A59" s="9"/>
      <c r="B59" s="10"/>
      <c r="C59" s="9"/>
      <c r="D59" s="9"/>
      <c r="E59" s="9"/>
      <c r="F59" s="9"/>
    </row>
    <row r="60" spans="1:6" ht="14.25">
      <c r="A60" s="9"/>
      <c r="B60" s="10"/>
      <c r="C60" s="9"/>
      <c r="D60" s="9"/>
      <c r="E60" s="9"/>
      <c r="F60" s="9"/>
    </row>
    <row r="61" spans="1:6" ht="14.25">
      <c r="A61" s="9"/>
      <c r="B61" s="10"/>
      <c r="C61" s="9"/>
      <c r="D61" s="9"/>
      <c r="E61" s="9"/>
      <c r="F61" s="9"/>
    </row>
    <row r="62" spans="1:6" ht="14.25">
      <c r="A62" s="9"/>
      <c r="B62" s="10"/>
      <c r="C62" s="9"/>
      <c r="D62" s="9"/>
      <c r="E62" s="9"/>
      <c r="F62" s="9"/>
    </row>
    <row r="63" spans="1:6" ht="14.25">
      <c r="A63" s="9"/>
      <c r="B63" s="10"/>
      <c r="C63" s="9"/>
      <c r="D63" s="9"/>
      <c r="E63" s="9"/>
      <c r="F63" s="9"/>
    </row>
    <row r="64" spans="1:6" ht="14.25">
      <c r="A64" s="9"/>
      <c r="B64" s="10"/>
      <c r="C64" s="9"/>
      <c r="D64" s="9"/>
      <c r="E64" s="9"/>
      <c r="F64" s="9"/>
    </row>
    <row r="65" spans="1:6" ht="14.25">
      <c r="A65" s="9"/>
      <c r="B65" s="10"/>
      <c r="C65" s="9"/>
      <c r="D65" s="9"/>
      <c r="E65" s="9"/>
      <c r="F65" s="9"/>
    </row>
    <row r="66" spans="1:6" ht="14.25">
      <c r="A66" s="9"/>
      <c r="B66" s="10"/>
      <c r="C66" s="9"/>
      <c r="D66" s="9"/>
      <c r="E66" s="9"/>
      <c r="F66" s="9"/>
    </row>
    <row r="67" spans="1:6" ht="14.25">
      <c r="A67" s="9"/>
      <c r="B67" s="10"/>
      <c r="C67" s="9"/>
      <c r="D67" s="9"/>
      <c r="E67" s="9"/>
      <c r="F67" s="9"/>
    </row>
    <row r="68" spans="1:6" ht="14.25">
      <c r="A68" s="9"/>
      <c r="B68" s="10"/>
      <c r="C68" s="9"/>
      <c r="D68" s="9"/>
      <c r="E68" s="9"/>
      <c r="F68" s="9"/>
    </row>
    <row r="69" spans="1:6" ht="14.25">
      <c r="A69" s="9"/>
      <c r="B69" s="10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  <row r="138" spans="1:6" ht="14.25">
      <c r="A138" s="9"/>
      <c r="B138" s="9"/>
      <c r="C138" s="9"/>
      <c r="D138" s="9"/>
      <c r="E138" s="9"/>
      <c r="F138" s="9"/>
    </row>
  </sheetData>
  <sheetProtection/>
  <mergeCells count="4">
    <mergeCell ref="A1:F1"/>
    <mergeCell ref="A50:E50"/>
    <mergeCell ref="A51:F51"/>
    <mergeCell ref="A55:F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zoomScale="85" zoomScaleNormal="85"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5" sqref="D35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19.00390625" style="1" customWidth="1"/>
    <col min="5" max="5" width="21.8515625" style="1" customWidth="1"/>
    <col min="6" max="6" width="22.00390625" style="1" customWidth="1"/>
    <col min="7" max="7" width="9.140625" style="1" customWidth="1"/>
    <col min="8" max="8" width="11.57421875" style="1" bestFit="1" customWidth="1"/>
    <col min="9" max="16384" width="9.140625" style="1" customWidth="1"/>
  </cols>
  <sheetData>
    <row r="1" spans="1:6" ht="34.5" customHeight="1">
      <c r="A1" s="35" t="s">
        <v>111</v>
      </c>
      <c r="B1" s="35"/>
      <c r="C1" s="35"/>
      <c r="D1" s="35"/>
      <c r="E1" s="35"/>
      <c r="F1" s="35"/>
    </row>
    <row r="2" spans="1:6" ht="74.25" customHeight="1">
      <c r="A2" s="6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107</v>
      </c>
    </row>
    <row r="3" spans="1:6" ht="25.5" customHeight="1">
      <c r="A3" s="6">
        <v>1</v>
      </c>
      <c r="B3" s="7" t="s">
        <v>15</v>
      </c>
      <c r="C3" s="6" t="s">
        <v>16</v>
      </c>
      <c r="D3" s="11">
        <v>81</v>
      </c>
      <c r="E3" s="11">
        <v>81</v>
      </c>
      <c r="F3" s="11">
        <v>81</v>
      </c>
    </row>
    <row r="4" spans="1:6" ht="43.5" customHeight="1">
      <c r="A4" s="6">
        <v>2</v>
      </c>
      <c r="B4" s="7" t="s">
        <v>17</v>
      </c>
      <c r="C4" s="6" t="s">
        <v>16</v>
      </c>
      <c r="D4" s="11">
        <v>71.32666666666665</v>
      </c>
      <c r="E4" s="11">
        <v>66.7975</v>
      </c>
      <c r="F4" s="11">
        <v>66.7975</v>
      </c>
    </row>
    <row r="5" spans="1:6" ht="21.75" customHeight="1">
      <c r="A5" s="6">
        <v>3</v>
      </c>
      <c r="B5" s="7" t="s">
        <v>18</v>
      </c>
      <c r="C5" s="6" t="s">
        <v>19</v>
      </c>
      <c r="D5" s="11">
        <v>342.048</v>
      </c>
      <c r="E5" s="11">
        <v>351.09000000000003</v>
      </c>
      <c r="F5" s="11">
        <v>351.09</v>
      </c>
    </row>
    <row r="6" spans="1:6" ht="29.25" customHeight="1">
      <c r="A6" s="6">
        <v>4</v>
      </c>
      <c r="B6" s="7" t="s">
        <v>20</v>
      </c>
      <c r="C6" s="6" t="s">
        <v>19</v>
      </c>
      <c r="D6" s="11">
        <v>275.95459999999997</v>
      </c>
      <c r="E6" s="11">
        <v>285.25305311000005</v>
      </c>
      <c r="F6" s="11">
        <v>288.4219999999985</v>
      </c>
    </row>
    <row r="7" spans="1:8" ht="24.75" customHeight="1">
      <c r="A7" s="6">
        <v>5</v>
      </c>
      <c r="B7" s="7" t="s">
        <v>21</v>
      </c>
      <c r="C7" s="6" t="s">
        <v>22</v>
      </c>
      <c r="D7" s="11">
        <v>832.8021</v>
      </c>
      <c r="E7" s="11">
        <v>854.46999999</v>
      </c>
      <c r="F7" s="11">
        <v>801.7560000000003</v>
      </c>
      <c r="H7" s="1" t="s">
        <v>89</v>
      </c>
    </row>
    <row r="8" spans="1:6" ht="24" customHeight="1">
      <c r="A8" s="6">
        <v>6</v>
      </c>
      <c r="B8" s="7" t="s">
        <v>23</v>
      </c>
      <c r="C8" s="6" t="s">
        <v>22</v>
      </c>
      <c r="D8" s="11">
        <v>832.8021</v>
      </c>
      <c r="E8" s="11">
        <v>851.6700000000001</v>
      </c>
      <c r="F8" s="11">
        <v>799.0059999999999</v>
      </c>
    </row>
    <row r="9" spans="1:6" ht="21.75" customHeight="1">
      <c r="A9" s="6">
        <v>7</v>
      </c>
      <c r="B9" s="8" t="s">
        <v>24</v>
      </c>
      <c r="C9" s="6" t="s">
        <v>25</v>
      </c>
      <c r="D9" s="12">
        <f>D10+D11+D12</f>
        <v>1077.0287935311298</v>
      </c>
      <c r="E9" s="12">
        <f>E10+E11+E12</f>
        <v>1134.235383664394</v>
      </c>
      <c r="F9" s="12">
        <f>F10+F11+F12</f>
        <v>1175.0112128956275</v>
      </c>
    </row>
    <row r="10" spans="1:6" ht="24.75" customHeight="1">
      <c r="A10" s="6" t="s">
        <v>26</v>
      </c>
      <c r="B10" s="8" t="s">
        <v>27</v>
      </c>
      <c r="C10" s="6" t="s">
        <v>25</v>
      </c>
      <c r="D10" s="12">
        <f>360529.450153902/1000</f>
        <v>360.529450153902</v>
      </c>
      <c r="E10" s="12">
        <f>408628.309707949/1000</f>
        <v>408.628309707949</v>
      </c>
      <c r="F10" s="12">
        <v>419.15543269623504</v>
      </c>
    </row>
    <row r="11" spans="1:6" ht="19.5" customHeight="1">
      <c r="A11" s="6" t="s">
        <v>28</v>
      </c>
      <c r="B11" s="8" t="s">
        <v>29</v>
      </c>
      <c r="C11" s="6" t="s">
        <v>25</v>
      </c>
      <c r="D11" s="12">
        <f>200925.797459283/1000</f>
        <v>200.925797459283</v>
      </c>
      <c r="E11" s="12">
        <f>156832.279875328/1000</f>
        <v>156.832279875328</v>
      </c>
      <c r="F11" s="12">
        <f>185441.332629032/1000</f>
        <v>185.441332629032</v>
      </c>
    </row>
    <row r="12" spans="1:6" ht="30">
      <c r="A12" s="6" t="s">
        <v>30</v>
      </c>
      <c r="B12" s="8" t="s">
        <v>75</v>
      </c>
      <c r="C12" s="6" t="s">
        <v>25</v>
      </c>
      <c r="D12" s="12">
        <f>(497929.373350954+17644.1725669907)/1000</f>
        <v>515.5735459179447</v>
      </c>
      <c r="E12" s="12">
        <f>(544856.274081117+23918.52)/1000</f>
        <v>568.7747940811171</v>
      </c>
      <c r="F12" s="12">
        <f>(550100.760789534+20313.6867808266)/1000</f>
        <v>570.4144475703606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31</v>
      </c>
      <c r="B14" s="7" t="s">
        <v>32</v>
      </c>
      <c r="C14" s="6" t="s">
        <v>25</v>
      </c>
      <c r="D14" s="11">
        <f>360322.781322524/1000</f>
        <v>360.322781322524</v>
      </c>
      <c r="E14" s="12">
        <f>408365.876899088/1000</f>
        <v>408.365876899088</v>
      </c>
      <c r="F14" s="12">
        <f>418950.611100165/1000</f>
        <v>418.950611100165</v>
      </c>
    </row>
    <row r="15" spans="1:8" ht="14.25">
      <c r="A15" s="6"/>
      <c r="B15" s="7" t="s">
        <v>33</v>
      </c>
      <c r="C15" s="6" t="s">
        <v>34</v>
      </c>
      <c r="D15" s="11">
        <v>396</v>
      </c>
      <c r="E15" s="11">
        <v>395.00010734702886</v>
      </c>
      <c r="F15" s="11">
        <v>395.09971140717084</v>
      </c>
      <c r="H15" s="32"/>
    </row>
    <row r="16" spans="1:6" ht="14.25">
      <c r="A16" s="6" t="s">
        <v>35</v>
      </c>
      <c r="B16" s="7" t="s">
        <v>72</v>
      </c>
      <c r="C16" s="6" t="s">
        <v>25</v>
      </c>
      <c r="D16" s="11">
        <f>401039.267004795/1000</f>
        <v>401.039267004795</v>
      </c>
      <c r="E16" s="12">
        <f>447519.591404296/1000</f>
        <v>447.51959140429597</v>
      </c>
      <c r="F16" s="12">
        <f>429505.152725368/1000</f>
        <v>429.50515272536796</v>
      </c>
    </row>
    <row r="17" spans="1:6" ht="14.25">
      <c r="A17" s="6"/>
      <c r="B17" s="7" t="s">
        <v>39</v>
      </c>
      <c r="C17" s="6" t="s">
        <v>36</v>
      </c>
      <c r="D17" s="11">
        <v>148.6</v>
      </c>
      <c r="E17" s="11">
        <v>146.1000913351165</v>
      </c>
      <c r="F17" s="11">
        <v>147.40043706564086</v>
      </c>
    </row>
    <row r="18" spans="1:6" ht="57.75" customHeight="1">
      <c r="A18" s="6"/>
      <c r="B18" s="7" t="s">
        <v>37</v>
      </c>
      <c r="C18" s="6"/>
      <c r="D18" s="11" t="s">
        <v>90</v>
      </c>
      <c r="E18" s="11" t="s">
        <v>91</v>
      </c>
      <c r="F18" s="11" t="s">
        <v>92</v>
      </c>
    </row>
    <row r="19" spans="1:6" ht="14.25">
      <c r="A19" s="6">
        <v>9</v>
      </c>
      <c r="B19" s="7" t="s">
        <v>47</v>
      </c>
      <c r="C19" s="6" t="s">
        <v>25</v>
      </c>
      <c r="D19" s="11">
        <f>20358.6041173318/1000</f>
        <v>20.3586041173318</v>
      </c>
      <c r="E19" s="12">
        <f>19958.5501392539/1000</f>
        <v>19.9585501392539</v>
      </c>
      <c r="F19" s="12">
        <f>22101.5793287749/1000</f>
        <v>22.1015793287749</v>
      </c>
    </row>
    <row r="20" spans="1:6" ht="45">
      <c r="A20" s="6">
        <v>10</v>
      </c>
      <c r="B20" s="8" t="s">
        <v>48</v>
      </c>
      <c r="C20" s="6"/>
      <c r="D20" s="11"/>
      <c r="E20" s="11"/>
      <c r="F20" s="11"/>
    </row>
    <row r="21" spans="1:6" ht="14.25">
      <c r="A21" s="13" t="s">
        <v>49</v>
      </c>
      <c r="B21" s="7" t="s">
        <v>50</v>
      </c>
      <c r="C21" s="6" t="s">
        <v>51</v>
      </c>
      <c r="D21" s="11">
        <v>299.9516890578413</v>
      </c>
      <c r="E21" s="11">
        <v>293.8727488227825</v>
      </c>
      <c r="F21" s="11">
        <v>300.17939819746283</v>
      </c>
    </row>
    <row r="22" spans="1:6" ht="28.5">
      <c r="A22" s="13" t="s">
        <v>52</v>
      </c>
      <c r="B22" s="7" t="s">
        <v>53</v>
      </c>
      <c r="C22" s="6" t="s">
        <v>54</v>
      </c>
      <c r="D22" s="11">
        <f>29867.7801451769/1000</f>
        <v>29.8677801451769</v>
      </c>
      <c r="E22" s="11">
        <f>36143.9013262219/1000</f>
        <v>36.1439013262219</v>
      </c>
      <c r="F22" s="11">
        <f>39806.9512069743/1000</f>
        <v>39.8069512069743</v>
      </c>
    </row>
    <row r="23" spans="1:6" ht="36.75" customHeight="1">
      <c r="A23" s="13" t="s">
        <v>55</v>
      </c>
      <c r="B23" s="7" t="s">
        <v>73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6" ht="15">
      <c r="A25" s="6">
        <v>11</v>
      </c>
      <c r="B25" s="8" t="s">
        <v>40</v>
      </c>
      <c r="C25" s="14" t="s">
        <v>25</v>
      </c>
      <c r="D25" s="11">
        <f>D26+D27+D28</f>
        <v>1058.395732706557</v>
      </c>
      <c r="E25" s="11">
        <f>E26+E27+E28</f>
        <v>1110.316863664394</v>
      </c>
      <c r="F25" s="11">
        <f>F26+F27+F28</f>
        <v>1151.8878862826073</v>
      </c>
    </row>
    <row r="26" spans="1:6" ht="14.25">
      <c r="A26" s="6" t="s">
        <v>41</v>
      </c>
      <c r="B26" s="7" t="s">
        <v>44</v>
      </c>
      <c r="C26" s="6" t="s">
        <v>25</v>
      </c>
      <c r="D26" s="12">
        <f>360529.450153902/1000</f>
        <v>360.529450153902</v>
      </c>
      <c r="E26" s="11">
        <f>408628.309707949/1000</f>
        <v>408.628309707949</v>
      </c>
      <c r="F26" s="11">
        <f>F10</f>
        <v>419.15543269623504</v>
      </c>
    </row>
    <row r="27" spans="1:6" ht="14.25">
      <c r="A27" s="6" t="s">
        <v>42</v>
      </c>
      <c r="B27" s="7" t="s">
        <v>45</v>
      </c>
      <c r="C27" s="6" t="s">
        <v>25</v>
      </c>
      <c r="D27" s="12">
        <f>200925.846981034/1000-D36</f>
        <v>200.45782153638908</v>
      </c>
      <c r="E27" s="12">
        <f>156832.279875328/1000</f>
        <v>156.832279875328</v>
      </c>
      <c r="F27" s="11">
        <f>F11-F36</f>
        <v>184.05398826194136</v>
      </c>
    </row>
    <row r="28" spans="1:6" ht="28.5">
      <c r="A28" s="6" t="s">
        <v>43</v>
      </c>
      <c r="B28" s="7" t="s">
        <v>80</v>
      </c>
      <c r="C28" s="6" t="s">
        <v>25</v>
      </c>
      <c r="D28" s="12">
        <f>497929.373350954/1000-D37</f>
        <v>497.40846101626596</v>
      </c>
      <c r="E28" s="11">
        <f>544856.274081117/1000</f>
        <v>544.856274081117</v>
      </c>
      <c r="F28" s="11">
        <f>550100.760789534/1000-F37</f>
        <v>548.6784653244309</v>
      </c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56</v>
      </c>
      <c r="C30" s="6" t="s">
        <v>25</v>
      </c>
      <c r="D30" s="11"/>
      <c r="E30" s="11"/>
      <c r="F30" s="11"/>
    </row>
    <row r="31" spans="1:6" ht="14.25">
      <c r="A31" s="6" t="s">
        <v>57</v>
      </c>
      <c r="B31" s="7" t="s">
        <v>58</v>
      </c>
      <c r="C31" s="6" t="s">
        <v>25</v>
      </c>
      <c r="D31" s="11"/>
      <c r="E31" s="11"/>
      <c r="F31" s="11"/>
    </row>
    <row r="32" spans="1:6" ht="14.25">
      <c r="A32" s="6"/>
      <c r="B32" s="7" t="s">
        <v>59</v>
      </c>
      <c r="C32" s="6" t="s">
        <v>25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6" ht="14.25">
      <c r="A34" s="6" t="s">
        <v>60</v>
      </c>
      <c r="B34" s="7" t="s">
        <v>78</v>
      </c>
      <c r="C34" s="6" t="s">
        <v>25</v>
      </c>
      <c r="D34" s="11">
        <f>D36+D37</f>
        <v>0.988937779332941</v>
      </c>
      <c r="E34" s="11">
        <f>E36+E37</f>
        <v>0</v>
      </c>
      <c r="F34" s="11">
        <f>F36+F37</f>
        <v>2.80963983219372</v>
      </c>
    </row>
    <row r="35" spans="1:6" ht="14.25">
      <c r="A35" s="6" t="s">
        <v>61</v>
      </c>
      <c r="B35" s="7" t="s">
        <v>44</v>
      </c>
      <c r="C35" s="6" t="s">
        <v>25</v>
      </c>
      <c r="D35" s="6"/>
      <c r="E35" s="6"/>
      <c r="F35" s="6"/>
    </row>
    <row r="36" spans="1:6" ht="14.25">
      <c r="A36" s="6" t="s">
        <v>62</v>
      </c>
      <c r="B36" s="7" t="s">
        <v>45</v>
      </c>
      <c r="C36" s="6" t="s">
        <v>25</v>
      </c>
      <c r="D36" s="11">
        <f>988.937779332941*47.326075960069%/1000</f>
        <v>0.4680254446449272</v>
      </c>
      <c r="E36" s="11"/>
      <c r="F36" s="11">
        <f>2809.63983219372*49.3780146193118%/1000</f>
        <v>1.3873443670906227</v>
      </c>
    </row>
    <row r="37" spans="1:6" ht="28.5">
      <c r="A37" s="6" t="s">
        <v>63</v>
      </c>
      <c r="B37" s="7" t="s">
        <v>46</v>
      </c>
      <c r="C37" s="6" t="s">
        <v>25</v>
      </c>
      <c r="D37" s="11">
        <f>988.937779332941*(1-47.326075960069%)/1000</f>
        <v>0.5209123346880139</v>
      </c>
      <c r="E37" s="6"/>
      <c r="F37" s="11">
        <f>2809.63983219372*(1-49.3780146193118%)/1000</f>
        <v>1.4222954651030975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64</v>
      </c>
      <c r="B39" s="7" t="s">
        <v>65</v>
      </c>
      <c r="C39" s="6" t="s">
        <v>25</v>
      </c>
      <c r="D39" s="6"/>
      <c r="E39" s="6"/>
      <c r="F39" s="6"/>
    </row>
    <row r="40" spans="1:6" ht="14.25">
      <c r="A40" s="6" t="s">
        <v>66</v>
      </c>
      <c r="B40" s="7" t="s">
        <v>44</v>
      </c>
      <c r="C40" s="6" t="s">
        <v>25</v>
      </c>
      <c r="D40" s="6"/>
      <c r="E40" s="6"/>
      <c r="F40" s="6"/>
    </row>
    <row r="41" spans="1:6" ht="14.25">
      <c r="A41" s="6" t="s">
        <v>67</v>
      </c>
      <c r="B41" s="7" t="s">
        <v>45</v>
      </c>
      <c r="C41" s="6" t="s">
        <v>25</v>
      </c>
      <c r="D41" s="6"/>
      <c r="E41" s="6"/>
      <c r="F41" s="6"/>
    </row>
    <row r="42" spans="1:6" ht="28.5">
      <c r="A42" s="6" t="s">
        <v>68</v>
      </c>
      <c r="B42" s="7" t="s">
        <v>46</v>
      </c>
      <c r="C42" s="6" t="s">
        <v>25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69</v>
      </c>
      <c r="B44" s="7" t="s">
        <v>93</v>
      </c>
      <c r="C44" s="6" t="s">
        <v>25</v>
      </c>
      <c r="D44" s="11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70</v>
      </c>
      <c r="B46" s="7" t="s">
        <v>77</v>
      </c>
      <c r="C46" s="6" t="s">
        <v>79</v>
      </c>
      <c r="D46" s="16"/>
      <c r="E46" s="16"/>
      <c r="F46" s="16"/>
    </row>
    <row r="47" spans="1:6" ht="9.75" customHeight="1">
      <c r="A47" s="6"/>
      <c r="B47" s="7"/>
      <c r="C47" s="6"/>
      <c r="D47" s="6"/>
      <c r="E47" s="6"/>
      <c r="F47" s="6"/>
    </row>
    <row r="48" spans="1:6" ht="44.25" customHeight="1">
      <c r="A48" s="6" t="s">
        <v>71</v>
      </c>
      <c r="B48" s="7" t="s">
        <v>74</v>
      </c>
      <c r="C48" s="6" t="s">
        <v>25</v>
      </c>
      <c r="D48" s="11"/>
      <c r="E48" s="6"/>
      <c r="F48" s="6"/>
    </row>
    <row r="49" spans="1:6" ht="14.25">
      <c r="A49" s="9"/>
      <c r="B49" s="10"/>
      <c r="C49" s="9"/>
      <c r="D49" s="9"/>
      <c r="E49" s="9"/>
      <c r="F49" s="9"/>
    </row>
    <row r="50" spans="1:9" s="18" customFormat="1" ht="29.25" customHeight="1">
      <c r="A50" s="34"/>
      <c r="B50" s="34"/>
      <c r="C50" s="34"/>
      <c r="D50" s="34"/>
      <c r="E50" s="34"/>
      <c r="F50" s="34"/>
      <c r="G50" s="17"/>
      <c r="H50" s="17"/>
      <c r="I50" s="17"/>
    </row>
    <row r="51" spans="1:9" s="18" customFormat="1" ht="11.25">
      <c r="A51" s="19"/>
      <c r="B51" s="19"/>
      <c r="C51" s="17"/>
      <c r="D51" s="17"/>
      <c r="E51" s="17"/>
      <c r="F51" s="17"/>
      <c r="G51" s="17"/>
      <c r="H51" s="17"/>
      <c r="I51" s="17"/>
    </row>
    <row r="52" spans="1:9" s="18" customFormat="1" ht="11.25">
      <c r="A52" s="19"/>
      <c r="B52" s="19"/>
      <c r="C52" s="17"/>
      <c r="D52" s="17"/>
      <c r="E52" s="17"/>
      <c r="F52" s="17"/>
      <c r="G52" s="17"/>
      <c r="H52" s="17"/>
      <c r="I52" s="17"/>
    </row>
    <row r="53" spans="1:6" ht="14.25">
      <c r="A53" s="9"/>
      <c r="B53" s="10"/>
      <c r="C53" s="9"/>
      <c r="D53" s="9"/>
      <c r="E53" s="9"/>
      <c r="F53" s="9"/>
    </row>
    <row r="54" spans="1:6" ht="14.25">
      <c r="A54" s="9"/>
      <c r="B54" s="10"/>
      <c r="C54" s="9"/>
      <c r="D54" s="9"/>
      <c r="E54" s="9"/>
      <c r="F54" s="9"/>
    </row>
    <row r="55" spans="1:6" ht="14.25">
      <c r="A55" s="9"/>
      <c r="B55" s="10"/>
      <c r="C55" s="9"/>
      <c r="D55" s="9"/>
      <c r="E55" s="9"/>
      <c r="F55" s="9"/>
    </row>
    <row r="56" spans="1:6" ht="14.25">
      <c r="A56" s="9"/>
      <c r="B56" s="10"/>
      <c r="C56" s="9"/>
      <c r="D56" s="9"/>
      <c r="E56" s="9"/>
      <c r="F56" s="9"/>
    </row>
    <row r="57" spans="1:6" ht="14.25">
      <c r="A57" s="9"/>
      <c r="B57" s="10"/>
      <c r="C57" s="9"/>
      <c r="D57" s="9"/>
      <c r="E57" s="9"/>
      <c r="F57" s="9"/>
    </row>
    <row r="58" spans="1:6" ht="14.25">
      <c r="A58" s="9"/>
      <c r="B58" s="10"/>
      <c r="C58" s="9"/>
      <c r="D58" s="9"/>
      <c r="E58" s="9"/>
      <c r="F58" s="9"/>
    </row>
    <row r="59" spans="1:6" ht="14.25">
      <c r="A59" s="9"/>
      <c r="B59" s="10"/>
      <c r="C59" s="9"/>
      <c r="D59" s="9"/>
      <c r="E59" s="9"/>
      <c r="F59" s="9"/>
    </row>
    <row r="60" spans="1:6" ht="14.25">
      <c r="A60" s="9"/>
      <c r="B60" s="10"/>
      <c r="C60" s="9"/>
      <c r="D60" s="9"/>
      <c r="E60" s="9"/>
      <c r="F60" s="9"/>
    </row>
    <row r="61" spans="1:6" ht="14.25">
      <c r="A61" s="9"/>
      <c r="B61" s="10"/>
      <c r="C61" s="9"/>
      <c r="D61" s="9"/>
      <c r="E61" s="9"/>
      <c r="F61" s="9"/>
    </row>
    <row r="62" spans="1:6" ht="14.25">
      <c r="A62" s="9"/>
      <c r="B62" s="10"/>
      <c r="C62" s="9"/>
      <c r="D62" s="9"/>
      <c r="E62" s="9"/>
      <c r="F62" s="9"/>
    </row>
    <row r="63" spans="1:6" ht="14.25">
      <c r="A63" s="9"/>
      <c r="B63" s="10"/>
      <c r="C63" s="9"/>
      <c r="D63" s="9"/>
      <c r="E63" s="9"/>
      <c r="F63" s="9"/>
    </row>
    <row r="64" spans="1:6" ht="14.25">
      <c r="A64" s="9"/>
      <c r="B64" s="10"/>
      <c r="C64" s="9"/>
      <c r="D64" s="9"/>
      <c r="E64" s="9"/>
      <c r="F64" s="9"/>
    </row>
    <row r="65" spans="1:6" ht="14.25">
      <c r="A65" s="9"/>
      <c r="B65" s="10"/>
      <c r="C65" s="9"/>
      <c r="D65" s="9"/>
      <c r="E65" s="9"/>
      <c r="F65" s="9"/>
    </row>
    <row r="66" spans="1:6" ht="14.25">
      <c r="A66" s="9"/>
      <c r="B66" s="10"/>
      <c r="C66" s="9"/>
      <c r="D66" s="9"/>
      <c r="E66" s="9"/>
      <c r="F66" s="9"/>
    </row>
    <row r="67" spans="1:6" ht="14.25">
      <c r="A67" s="9"/>
      <c r="B67" s="10"/>
      <c r="C67" s="9"/>
      <c r="D67" s="9"/>
      <c r="E67" s="9"/>
      <c r="F67" s="9"/>
    </row>
    <row r="68" spans="1:6" ht="14.25">
      <c r="A68" s="9"/>
      <c r="B68" s="10"/>
      <c r="C68" s="9"/>
      <c r="D68" s="9"/>
      <c r="E68" s="9"/>
      <c r="F68" s="9"/>
    </row>
    <row r="69" spans="1:6" ht="14.25">
      <c r="A69" s="9"/>
      <c r="B69" s="9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</sheetData>
  <sheetProtection/>
  <mergeCells count="2">
    <mergeCell ref="A1:F1"/>
    <mergeCell ref="A50:F50"/>
  </mergeCells>
  <dataValidations count="1">
    <dataValidation type="decimal" allowBlank="1" showErrorMessage="1" errorTitle="Ошибка" error="Допускается ввод только действительных чисел!" sqref="F17">
      <formula1>-999999999999999000000000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zoomScale="85" zoomScaleNormal="85" zoomScalePageLayoutView="0" workbookViewId="0" topLeftCell="A16">
      <selection activeCell="F28" sqref="F28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1.00390625" style="1" customWidth="1"/>
    <col min="5" max="5" width="21.8515625" style="1" customWidth="1"/>
    <col min="6" max="6" width="22.00390625" style="1" customWidth="1"/>
    <col min="7" max="16384" width="9.140625" style="1" customWidth="1"/>
  </cols>
  <sheetData>
    <row r="1" spans="1:6" ht="34.5" customHeight="1">
      <c r="A1" s="35" t="s">
        <v>112</v>
      </c>
      <c r="B1" s="35"/>
      <c r="C1" s="35"/>
      <c r="D1" s="35"/>
      <c r="E1" s="35"/>
      <c r="F1" s="35"/>
    </row>
    <row r="2" spans="1:6" ht="74.25" customHeight="1">
      <c r="A2" s="6" t="s">
        <v>10</v>
      </c>
      <c r="B2" s="6" t="s">
        <v>11</v>
      </c>
      <c r="C2" s="6" t="s">
        <v>12</v>
      </c>
      <c r="D2" s="6" t="s">
        <v>94</v>
      </c>
      <c r="E2" s="6" t="s">
        <v>95</v>
      </c>
      <c r="F2" s="6" t="s">
        <v>107</v>
      </c>
    </row>
    <row r="3" spans="1:6" ht="25.5" customHeight="1">
      <c r="A3" s="6">
        <v>1</v>
      </c>
      <c r="B3" s="7" t="s">
        <v>15</v>
      </c>
      <c r="C3" s="6" t="s">
        <v>16</v>
      </c>
      <c r="D3" s="11"/>
      <c r="E3" s="11"/>
      <c r="F3" s="11">
        <v>245</v>
      </c>
    </row>
    <row r="4" spans="1:6" ht="43.5" customHeight="1">
      <c r="A4" s="6">
        <v>2</v>
      </c>
      <c r="B4" s="7" t="s">
        <v>17</v>
      </c>
      <c r="C4" s="6" t="s">
        <v>16</v>
      </c>
      <c r="D4" s="11"/>
      <c r="E4" s="11"/>
      <c r="F4" s="11">
        <v>182.1825</v>
      </c>
    </row>
    <row r="5" spans="1:6" ht="21.75" customHeight="1">
      <c r="A5" s="6">
        <v>3</v>
      </c>
      <c r="B5" s="7" t="s">
        <v>18</v>
      </c>
      <c r="C5" s="6" t="s">
        <v>19</v>
      </c>
      <c r="D5" s="11"/>
      <c r="E5" s="11"/>
      <c r="F5" s="11">
        <v>805.7260000000001</v>
      </c>
    </row>
    <row r="6" spans="1:6" ht="29.25" customHeight="1">
      <c r="A6" s="6">
        <v>4</v>
      </c>
      <c r="B6" s="7" t="s">
        <v>20</v>
      </c>
      <c r="C6" s="6" t="s">
        <v>19</v>
      </c>
      <c r="D6" s="11"/>
      <c r="E6" s="11"/>
      <c r="F6" s="11">
        <v>665.0770000000001</v>
      </c>
    </row>
    <row r="7" spans="1:8" ht="24.75" customHeight="1">
      <c r="A7" s="6">
        <v>5</v>
      </c>
      <c r="B7" s="7" t="s">
        <v>21</v>
      </c>
      <c r="C7" s="6" t="s">
        <v>22</v>
      </c>
      <c r="D7" s="11"/>
      <c r="E7" s="11"/>
      <c r="F7" s="11">
        <v>1678.809</v>
      </c>
      <c r="H7" s="1" t="s">
        <v>89</v>
      </c>
    </row>
    <row r="8" spans="1:6" ht="24" customHeight="1">
      <c r="A8" s="6">
        <v>6</v>
      </c>
      <c r="B8" s="7" t="s">
        <v>23</v>
      </c>
      <c r="C8" s="6" t="s">
        <v>22</v>
      </c>
      <c r="D8" s="11"/>
      <c r="E8" s="11"/>
      <c r="F8" s="11">
        <v>1674.219</v>
      </c>
    </row>
    <row r="9" spans="1:6" ht="21.75" customHeight="1">
      <c r="A9" s="6">
        <v>7</v>
      </c>
      <c r="B9" s="8" t="s">
        <v>24</v>
      </c>
      <c r="C9" s="6" t="s">
        <v>25</v>
      </c>
      <c r="D9" s="12"/>
      <c r="E9" s="12"/>
      <c r="F9" s="12">
        <f>F10+F11+F12</f>
        <v>2558.3696752859523</v>
      </c>
    </row>
    <row r="10" spans="1:6" ht="24.75" customHeight="1">
      <c r="A10" s="6" t="s">
        <v>26</v>
      </c>
      <c r="B10" s="8" t="s">
        <v>27</v>
      </c>
      <c r="C10" s="6" t="s">
        <v>25</v>
      </c>
      <c r="D10" s="12"/>
      <c r="E10" s="12"/>
      <c r="F10" s="12">
        <f>872082.592002977/1000</f>
        <v>872.082592002977</v>
      </c>
    </row>
    <row r="11" spans="1:6" ht="19.5" customHeight="1">
      <c r="A11" s="6" t="s">
        <v>28</v>
      </c>
      <c r="B11" s="8" t="s">
        <v>29</v>
      </c>
      <c r="C11" s="6" t="s">
        <v>25</v>
      </c>
      <c r="D11" s="12"/>
      <c r="E11" s="12"/>
      <c r="F11" s="12">
        <f>431977.898719968/1000</f>
        <v>431.977898719968</v>
      </c>
    </row>
    <row r="12" spans="1:6" ht="30">
      <c r="A12" s="6" t="s">
        <v>30</v>
      </c>
      <c r="B12" s="8" t="s">
        <v>75</v>
      </c>
      <c r="C12" s="6" t="s">
        <v>25</v>
      </c>
      <c r="D12" s="12"/>
      <c r="E12" s="12"/>
      <c r="F12" s="12">
        <f>(1110364.52052484+143944.664038167)/1000</f>
        <v>1254.3091845630072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31</v>
      </c>
      <c r="B14" s="7" t="s">
        <v>32</v>
      </c>
      <c r="C14" s="6" t="s">
        <v>25</v>
      </c>
      <c r="D14" s="11"/>
      <c r="E14" s="12"/>
      <c r="F14" s="12">
        <f>871403.548385977/1000</f>
        <v>871.403548385977</v>
      </c>
    </row>
    <row r="15" spans="1:6" ht="14.25">
      <c r="A15" s="6"/>
      <c r="B15" s="7" t="s">
        <v>33</v>
      </c>
      <c r="C15" s="6" t="s">
        <v>34</v>
      </c>
      <c r="D15" s="11"/>
      <c r="E15" s="11"/>
      <c r="F15" s="11">
        <v>350.30014350484174</v>
      </c>
    </row>
    <row r="16" spans="1:6" ht="14.25">
      <c r="A16" s="6" t="s">
        <v>35</v>
      </c>
      <c r="B16" s="7" t="s">
        <v>72</v>
      </c>
      <c r="C16" s="6" t="s">
        <v>25</v>
      </c>
      <c r="D16" s="11"/>
      <c r="E16" s="12"/>
      <c r="F16" s="12">
        <f>885447.691520251/1000</f>
        <v>885.4476915202509</v>
      </c>
    </row>
    <row r="17" spans="1:6" ht="14.25">
      <c r="A17" s="6"/>
      <c r="B17" s="7" t="s">
        <v>39</v>
      </c>
      <c r="C17" s="6" t="s">
        <v>36</v>
      </c>
      <c r="D17" s="11"/>
      <c r="E17" s="11"/>
      <c r="F17" s="11">
        <v>143.20021456706883</v>
      </c>
    </row>
    <row r="18" spans="1:6" ht="57.75" customHeight="1">
      <c r="A18" s="6"/>
      <c r="B18" s="7" t="s">
        <v>37</v>
      </c>
      <c r="C18" s="6"/>
      <c r="D18" s="11"/>
      <c r="E18" s="11"/>
      <c r="F18" s="11" t="s">
        <v>92</v>
      </c>
    </row>
    <row r="19" spans="1:6" ht="14.25">
      <c r="A19" s="6">
        <v>9</v>
      </c>
      <c r="B19" s="7" t="s">
        <v>47</v>
      </c>
      <c r="C19" s="6" t="s">
        <v>25</v>
      </c>
      <c r="D19" s="11"/>
      <c r="E19" s="12"/>
      <c r="F19" s="12">
        <f>80855.2826941724/1000</f>
        <v>80.8552826941724</v>
      </c>
    </row>
    <row r="20" spans="1:6" ht="45">
      <c r="A20" s="6">
        <v>10</v>
      </c>
      <c r="B20" s="8" t="s">
        <v>48</v>
      </c>
      <c r="C20" s="6"/>
      <c r="D20" s="11"/>
      <c r="E20" s="11"/>
      <c r="F20" s="11"/>
    </row>
    <row r="21" spans="1:6" ht="14.25">
      <c r="A21" s="13" t="s">
        <v>49</v>
      </c>
      <c r="B21" s="7" t="s">
        <v>50</v>
      </c>
      <c r="C21" s="6" t="s">
        <v>51</v>
      </c>
      <c r="D21" s="11"/>
      <c r="E21" s="11"/>
      <c r="F21" s="11">
        <v>392.77264187059455</v>
      </c>
    </row>
    <row r="22" spans="1:6" ht="28.5">
      <c r="A22" s="13" t="s">
        <v>52</v>
      </c>
      <c r="B22" s="7" t="s">
        <v>53</v>
      </c>
      <c r="C22" s="6" t="s">
        <v>54</v>
      </c>
      <c r="D22" s="11"/>
      <c r="E22" s="11"/>
      <c r="F22" s="11">
        <f>40215.4202134386/1000</f>
        <v>40.2154202134386</v>
      </c>
    </row>
    <row r="23" spans="1:6" ht="36.75" customHeight="1">
      <c r="A23" s="13" t="s">
        <v>55</v>
      </c>
      <c r="B23" s="7" t="s">
        <v>73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6" ht="15">
      <c r="A25" s="6">
        <v>11</v>
      </c>
      <c r="B25" s="8" t="s">
        <v>40</v>
      </c>
      <c r="C25" s="14" t="s">
        <v>25</v>
      </c>
      <c r="D25" s="11"/>
      <c r="E25" s="11"/>
      <c r="F25" s="11">
        <f>F26+F27+F28</f>
        <v>2409.4737538242416</v>
      </c>
    </row>
    <row r="26" spans="1:6" ht="14.25">
      <c r="A26" s="6" t="s">
        <v>41</v>
      </c>
      <c r="B26" s="7" t="s">
        <v>44</v>
      </c>
      <c r="C26" s="6" t="s">
        <v>25</v>
      </c>
      <c r="D26" s="12"/>
      <c r="E26" s="11"/>
      <c r="F26" s="11">
        <f>F10</f>
        <v>872.082592002977</v>
      </c>
    </row>
    <row r="27" spans="1:6" ht="14.25">
      <c r="A27" s="6" t="s">
        <v>42</v>
      </c>
      <c r="B27" s="7" t="s">
        <v>45</v>
      </c>
      <c r="C27" s="6" t="s">
        <v>25</v>
      </c>
      <c r="D27" s="12"/>
      <c r="E27" s="12"/>
      <c r="F27" s="11">
        <f>F11-F36</f>
        <v>429.52206000702256</v>
      </c>
    </row>
    <row r="28" spans="1:6" ht="28.5">
      <c r="A28" s="6" t="s">
        <v>43</v>
      </c>
      <c r="B28" s="7" t="s">
        <v>80</v>
      </c>
      <c r="C28" s="6" t="s">
        <v>25</v>
      </c>
      <c r="D28" s="12"/>
      <c r="E28" s="11"/>
      <c r="F28" s="11">
        <f>1110364.52052484/1000-F37</f>
        <v>1107.8691018142424</v>
      </c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56</v>
      </c>
      <c r="C30" s="6" t="s">
        <v>25</v>
      </c>
      <c r="D30" s="11"/>
      <c r="E30" s="11"/>
      <c r="F30" s="11"/>
    </row>
    <row r="31" spans="1:6" ht="14.25">
      <c r="A31" s="6" t="s">
        <v>57</v>
      </c>
      <c r="B31" s="7" t="s">
        <v>58</v>
      </c>
      <c r="C31" s="6" t="s">
        <v>25</v>
      </c>
      <c r="D31" s="11"/>
      <c r="E31" s="11"/>
      <c r="F31" s="11"/>
    </row>
    <row r="32" spans="1:6" ht="14.25">
      <c r="A32" s="6"/>
      <c r="B32" s="7" t="s">
        <v>59</v>
      </c>
      <c r="C32" s="6" t="s">
        <v>25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6" ht="14.25">
      <c r="A34" s="6" t="s">
        <v>60</v>
      </c>
      <c r="B34" s="7" t="s">
        <v>78</v>
      </c>
      <c r="C34" s="6" t="s">
        <v>25</v>
      </c>
      <c r="D34" s="11"/>
      <c r="E34" s="11"/>
      <c r="F34" s="11">
        <f>F36+F37</f>
        <v>4.95125742354311</v>
      </c>
    </row>
    <row r="35" spans="1:6" ht="14.25">
      <c r="A35" s="6" t="s">
        <v>61</v>
      </c>
      <c r="B35" s="7" t="s">
        <v>44</v>
      </c>
      <c r="C35" s="6" t="s">
        <v>25</v>
      </c>
      <c r="D35" s="6"/>
      <c r="E35" s="6"/>
      <c r="F35" s="6"/>
    </row>
    <row r="36" spans="1:6" ht="14.25">
      <c r="A36" s="6" t="s">
        <v>62</v>
      </c>
      <c r="B36" s="7" t="s">
        <v>45</v>
      </c>
      <c r="C36" s="6" t="s">
        <v>25</v>
      </c>
      <c r="D36" s="11"/>
      <c r="E36" s="11"/>
      <c r="F36" s="11">
        <f>4951.25742354311*49.6003035767837%/1000</f>
        <v>2.4558387129454218</v>
      </c>
    </row>
    <row r="37" spans="1:6" ht="28.5">
      <c r="A37" s="6" t="s">
        <v>63</v>
      </c>
      <c r="B37" s="7" t="s">
        <v>46</v>
      </c>
      <c r="C37" s="6" t="s">
        <v>25</v>
      </c>
      <c r="D37" s="6"/>
      <c r="E37" s="6"/>
      <c r="F37" s="11">
        <f>4951.25742354311*(1-49.6003035767837%)/1000</f>
        <v>2.4954187105976886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64</v>
      </c>
      <c r="B39" s="7" t="s">
        <v>65</v>
      </c>
      <c r="C39" s="6" t="s">
        <v>25</v>
      </c>
      <c r="D39" s="6"/>
      <c r="E39" s="6"/>
      <c r="F39" s="6"/>
    </row>
    <row r="40" spans="1:6" ht="14.25">
      <c r="A40" s="6" t="s">
        <v>66</v>
      </c>
      <c r="B40" s="7" t="s">
        <v>44</v>
      </c>
      <c r="C40" s="6" t="s">
        <v>25</v>
      </c>
      <c r="D40" s="6"/>
      <c r="E40" s="6"/>
      <c r="F40" s="6"/>
    </row>
    <row r="41" spans="1:6" ht="14.25">
      <c r="A41" s="6" t="s">
        <v>67</v>
      </c>
      <c r="B41" s="7" t="s">
        <v>45</v>
      </c>
      <c r="C41" s="6" t="s">
        <v>25</v>
      </c>
      <c r="D41" s="6"/>
      <c r="E41" s="6"/>
      <c r="F41" s="6"/>
    </row>
    <row r="42" spans="1:6" ht="28.5">
      <c r="A42" s="6" t="s">
        <v>68</v>
      </c>
      <c r="B42" s="7" t="s">
        <v>46</v>
      </c>
      <c r="C42" s="6" t="s">
        <v>25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69</v>
      </c>
      <c r="B44" s="7" t="s">
        <v>93</v>
      </c>
      <c r="C44" s="6" t="s">
        <v>25</v>
      </c>
      <c r="D44" s="11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70</v>
      </c>
      <c r="B46" s="7" t="s">
        <v>77</v>
      </c>
      <c r="C46" s="6" t="s">
        <v>79</v>
      </c>
      <c r="D46" s="16"/>
      <c r="E46" s="16"/>
      <c r="F46" s="16"/>
    </row>
    <row r="47" spans="1:6" ht="9.75" customHeight="1">
      <c r="A47" s="6"/>
      <c r="B47" s="7"/>
      <c r="C47" s="6"/>
      <c r="D47" s="6"/>
      <c r="E47" s="6"/>
      <c r="F47" s="6"/>
    </row>
    <row r="48" spans="1:6" ht="44.25" customHeight="1">
      <c r="A48" s="6" t="s">
        <v>71</v>
      </c>
      <c r="B48" s="7" t="s">
        <v>74</v>
      </c>
      <c r="C48" s="6" t="s">
        <v>25</v>
      </c>
      <c r="D48" s="11"/>
      <c r="E48" s="6"/>
      <c r="F48" s="6"/>
    </row>
    <row r="49" spans="1:6" ht="14.25">
      <c r="A49" s="9"/>
      <c r="B49" s="10"/>
      <c r="C49" s="9"/>
      <c r="D49" s="9"/>
      <c r="E49" s="9"/>
      <c r="F49" s="9"/>
    </row>
    <row r="50" spans="1:9" s="18" customFormat="1" ht="29.25" customHeight="1">
      <c r="A50" s="34" t="s">
        <v>115</v>
      </c>
      <c r="B50" s="34"/>
      <c r="C50" s="34"/>
      <c r="D50" s="34"/>
      <c r="E50" s="34"/>
      <c r="F50" s="34"/>
      <c r="G50" s="17"/>
      <c r="H50" s="17"/>
      <c r="I50" s="17"/>
    </row>
    <row r="51" spans="1:9" s="18" customFormat="1" ht="28.5" customHeight="1">
      <c r="A51" s="37" t="s">
        <v>114</v>
      </c>
      <c r="B51" s="37"/>
      <c r="C51" s="37"/>
      <c r="D51" s="37"/>
      <c r="E51" s="37"/>
      <c r="F51" s="37"/>
      <c r="G51" s="17"/>
      <c r="H51" s="17"/>
      <c r="I51" s="17"/>
    </row>
    <row r="52" spans="1:9" s="18" customFormat="1" ht="11.25">
      <c r="A52" s="19"/>
      <c r="B52" s="19"/>
      <c r="C52" s="17"/>
      <c r="D52" s="17"/>
      <c r="E52" s="17"/>
      <c r="F52" s="17"/>
      <c r="G52" s="17"/>
      <c r="H52" s="17"/>
      <c r="I52" s="17"/>
    </row>
    <row r="53" spans="1:6" ht="14.25">
      <c r="A53" s="9"/>
      <c r="B53" s="10"/>
      <c r="C53" s="9"/>
      <c r="D53" s="9"/>
      <c r="E53" s="9"/>
      <c r="F53" s="9"/>
    </row>
    <row r="54" spans="1:6" ht="14.25">
      <c r="A54" s="9"/>
      <c r="B54" s="10"/>
      <c r="C54" s="9"/>
      <c r="D54" s="9"/>
      <c r="E54" s="9"/>
      <c r="F54" s="9"/>
    </row>
    <row r="55" spans="1:6" ht="14.25">
      <c r="A55" s="9"/>
      <c r="B55" s="10"/>
      <c r="C55" s="9"/>
      <c r="D55" s="9"/>
      <c r="E55" s="9"/>
      <c r="F55" s="9"/>
    </row>
    <row r="56" spans="1:6" ht="14.25">
      <c r="A56" s="9"/>
      <c r="B56" s="10"/>
      <c r="C56" s="9"/>
      <c r="D56" s="9"/>
      <c r="E56" s="9"/>
      <c r="F56" s="9"/>
    </row>
    <row r="57" spans="1:6" ht="14.25">
      <c r="A57" s="9"/>
      <c r="B57" s="10"/>
      <c r="C57" s="9"/>
      <c r="D57" s="9"/>
      <c r="E57" s="9"/>
      <c r="F57" s="9"/>
    </row>
    <row r="58" spans="1:6" ht="14.25">
      <c r="A58" s="9"/>
      <c r="B58" s="10"/>
      <c r="C58" s="9"/>
      <c r="D58" s="9"/>
      <c r="E58" s="9"/>
      <c r="F58" s="9"/>
    </row>
    <row r="59" spans="1:6" ht="14.25">
      <c r="A59" s="9"/>
      <c r="B59" s="10"/>
      <c r="C59" s="9"/>
      <c r="D59" s="9"/>
      <c r="E59" s="9"/>
      <c r="F59" s="9"/>
    </row>
    <row r="60" spans="1:6" ht="14.25">
      <c r="A60" s="9"/>
      <c r="B60" s="10"/>
      <c r="C60" s="9"/>
      <c r="D60" s="9"/>
      <c r="E60" s="9"/>
      <c r="F60" s="9"/>
    </row>
    <row r="61" spans="1:6" ht="14.25">
      <c r="A61" s="9"/>
      <c r="B61" s="10"/>
      <c r="C61" s="9"/>
      <c r="D61" s="9"/>
      <c r="E61" s="9"/>
      <c r="F61" s="9"/>
    </row>
    <row r="62" spans="1:6" ht="14.25">
      <c r="A62" s="9"/>
      <c r="B62" s="10"/>
      <c r="C62" s="9"/>
      <c r="D62" s="9"/>
      <c r="E62" s="9"/>
      <c r="F62" s="9"/>
    </row>
    <row r="63" spans="1:6" ht="14.25">
      <c r="A63" s="9"/>
      <c r="B63" s="10"/>
      <c r="C63" s="9"/>
      <c r="D63" s="9"/>
      <c r="E63" s="9"/>
      <c r="F63" s="9"/>
    </row>
    <row r="64" spans="1:6" ht="14.25">
      <c r="A64" s="9"/>
      <c r="B64" s="10"/>
      <c r="C64" s="9"/>
      <c r="D64" s="9"/>
      <c r="E64" s="9"/>
      <c r="F64" s="9"/>
    </row>
    <row r="65" spans="1:6" ht="14.25">
      <c r="A65" s="9"/>
      <c r="B65" s="10"/>
      <c r="C65" s="9"/>
      <c r="D65" s="9"/>
      <c r="E65" s="9"/>
      <c r="F65" s="9"/>
    </row>
    <row r="66" spans="1:6" ht="14.25">
      <c r="A66" s="9"/>
      <c r="B66" s="10"/>
      <c r="C66" s="9"/>
      <c r="D66" s="9"/>
      <c r="E66" s="9"/>
      <c r="F66" s="9"/>
    </row>
    <row r="67" spans="1:6" ht="14.25">
      <c r="A67" s="9"/>
      <c r="B67" s="10"/>
      <c r="C67" s="9"/>
      <c r="D67" s="9"/>
      <c r="E67" s="9"/>
      <c r="F67" s="9"/>
    </row>
    <row r="68" spans="1:6" ht="14.25">
      <c r="A68" s="9"/>
      <c r="B68" s="10"/>
      <c r="C68" s="9"/>
      <c r="D68" s="9"/>
      <c r="E68" s="9"/>
      <c r="F68" s="9"/>
    </row>
    <row r="69" spans="1:6" ht="14.25">
      <c r="A69" s="9"/>
      <c r="B69" s="9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</sheetData>
  <sheetProtection/>
  <mergeCells count="3">
    <mergeCell ref="A1:F1"/>
    <mergeCell ref="A50:F50"/>
    <mergeCell ref="A51:F51"/>
  </mergeCells>
  <dataValidations count="1">
    <dataValidation type="decimal" allowBlank="1" showErrorMessage="1" errorTitle="Ошибка" error="Допускается ввод только действительных чисел!" sqref="F17">
      <formula1>-999999999999999000000000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tabSelected="1" zoomScale="85" zoomScaleNormal="85" zoomScalePageLayoutView="0" workbookViewId="0" topLeftCell="A1">
      <selection activeCell="M23" sqref="M23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00390625" style="1" customWidth="1"/>
    <col min="5" max="5" width="21.8515625" style="1" customWidth="1"/>
    <col min="6" max="6" width="22.00390625" style="1" customWidth="1"/>
    <col min="7" max="16384" width="9.140625" style="1" customWidth="1"/>
  </cols>
  <sheetData>
    <row r="1" spans="1:6" ht="34.5" customHeight="1">
      <c r="A1" s="35" t="s">
        <v>113</v>
      </c>
      <c r="B1" s="35"/>
      <c r="C1" s="35"/>
      <c r="D1" s="35"/>
      <c r="E1" s="35"/>
      <c r="F1" s="35"/>
    </row>
    <row r="2" spans="1:6" ht="74.25" customHeight="1">
      <c r="A2" s="6" t="s">
        <v>10</v>
      </c>
      <c r="B2" s="6" t="s">
        <v>11</v>
      </c>
      <c r="C2" s="6" t="s">
        <v>12</v>
      </c>
      <c r="D2" s="6" t="s">
        <v>94</v>
      </c>
      <c r="E2" s="6" t="s">
        <v>108</v>
      </c>
      <c r="F2" s="6" t="s">
        <v>107</v>
      </c>
    </row>
    <row r="3" spans="1:6" ht="25.5" customHeight="1">
      <c r="A3" s="6">
        <v>1</v>
      </c>
      <c r="B3" s="7" t="s">
        <v>15</v>
      </c>
      <c r="C3" s="6" t="s">
        <v>16</v>
      </c>
      <c r="D3" s="11"/>
      <c r="E3" s="11"/>
      <c r="F3" s="11">
        <v>260</v>
      </c>
    </row>
    <row r="4" spans="1:6" ht="43.5" customHeight="1">
      <c r="A4" s="6">
        <v>2</v>
      </c>
      <c r="B4" s="7" t="s">
        <v>17</v>
      </c>
      <c r="C4" s="6" t="s">
        <v>16</v>
      </c>
      <c r="D4" s="11"/>
      <c r="E4" s="11"/>
      <c r="F4" s="11">
        <v>211.93416666666667</v>
      </c>
    </row>
    <row r="5" spans="1:6" ht="21.75" customHeight="1">
      <c r="A5" s="6">
        <v>3</v>
      </c>
      <c r="B5" s="7" t="s">
        <v>18</v>
      </c>
      <c r="C5" s="6" t="s">
        <v>19</v>
      </c>
      <c r="D5" s="11"/>
      <c r="E5" s="11"/>
      <c r="F5" s="11">
        <v>1094.92</v>
      </c>
    </row>
    <row r="6" spans="1:6" ht="29.25" customHeight="1">
      <c r="A6" s="6">
        <v>4</v>
      </c>
      <c r="B6" s="7" t="s">
        <v>20</v>
      </c>
      <c r="C6" s="6" t="s">
        <v>19</v>
      </c>
      <c r="D6" s="11"/>
      <c r="E6" s="11"/>
      <c r="F6" s="11">
        <v>945.211</v>
      </c>
    </row>
    <row r="7" spans="1:8" ht="24.75" customHeight="1">
      <c r="A7" s="6">
        <v>5</v>
      </c>
      <c r="B7" s="7" t="s">
        <v>21</v>
      </c>
      <c r="C7" s="6" t="s">
        <v>22</v>
      </c>
      <c r="D7" s="11"/>
      <c r="E7" s="11"/>
      <c r="F7" s="11">
        <v>2279.2670000000003</v>
      </c>
      <c r="H7" s="1" t="s">
        <v>89</v>
      </c>
    </row>
    <row r="8" spans="1:6" ht="24" customHeight="1">
      <c r="A8" s="6">
        <v>6</v>
      </c>
      <c r="B8" s="7" t="s">
        <v>23</v>
      </c>
      <c r="C8" s="6" t="s">
        <v>22</v>
      </c>
      <c r="D8" s="11"/>
      <c r="E8" s="11"/>
      <c r="F8" s="11">
        <v>2272.9240000000004</v>
      </c>
    </row>
    <row r="9" spans="1:6" ht="21.75" customHeight="1">
      <c r="A9" s="6">
        <v>7</v>
      </c>
      <c r="B9" s="8" t="s">
        <v>24</v>
      </c>
      <c r="C9" s="6" t="s">
        <v>25</v>
      </c>
      <c r="D9" s="12"/>
      <c r="E9" s="12"/>
      <c r="F9" s="12">
        <f>F10+F11+F12</f>
        <v>3365.4620919700046</v>
      </c>
    </row>
    <row r="10" spans="1:6" ht="24.75" customHeight="1">
      <c r="A10" s="6" t="s">
        <v>26</v>
      </c>
      <c r="B10" s="8" t="s">
        <v>27</v>
      </c>
      <c r="C10" s="6" t="s">
        <v>25</v>
      </c>
      <c r="D10" s="12"/>
      <c r="E10" s="12"/>
      <c r="F10" s="12">
        <f>1314894.28550527/1000</f>
        <v>1314.8942855052699</v>
      </c>
    </row>
    <row r="11" spans="1:6" ht="19.5" customHeight="1">
      <c r="A11" s="6" t="s">
        <v>28</v>
      </c>
      <c r="B11" s="8" t="s">
        <v>29</v>
      </c>
      <c r="C11" s="6" t="s">
        <v>25</v>
      </c>
      <c r="D11" s="12"/>
      <c r="E11" s="12"/>
      <c r="F11" s="12">
        <f>391534.069205855/1000</f>
        <v>391.534069205855</v>
      </c>
    </row>
    <row r="12" spans="1:6" ht="30">
      <c r="A12" s="6" t="s">
        <v>30</v>
      </c>
      <c r="B12" s="8" t="s">
        <v>75</v>
      </c>
      <c r="C12" s="6" t="s">
        <v>25</v>
      </c>
      <c r="D12" s="12"/>
      <c r="E12" s="12"/>
      <c r="F12" s="12">
        <f>(1535423.04133841+123610.69592047)/1000</f>
        <v>1659.03373725888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31</v>
      </c>
      <c r="B14" s="7" t="s">
        <v>32</v>
      </c>
      <c r="C14" s="6" t="s">
        <v>25</v>
      </c>
      <c r="D14" s="11"/>
      <c r="E14" s="12"/>
      <c r="F14" s="12">
        <f>1313929.22507427/1000</f>
        <v>1313.92922507427</v>
      </c>
    </row>
    <row r="15" spans="1:6" ht="14.25">
      <c r="A15" s="6"/>
      <c r="B15" s="7" t="s">
        <v>33</v>
      </c>
      <c r="C15" s="6" t="s">
        <v>34</v>
      </c>
      <c r="D15" s="11"/>
      <c r="E15" s="11"/>
      <c r="F15" s="11">
        <v>347.0003505681536</v>
      </c>
    </row>
    <row r="16" spans="1:6" ht="14.25">
      <c r="A16" s="6" t="s">
        <v>35</v>
      </c>
      <c r="B16" s="7" t="s">
        <v>72</v>
      </c>
      <c r="C16" s="6" t="s">
        <v>25</v>
      </c>
      <c r="D16" s="11"/>
      <c r="E16" s="12"/>
      <c r="F16" s="12">
        <f>1360058.95970125/1000</f>
        <v>1360.0589597012502</v>
      </c>
    </row>
    <row r="17" spans="1:6" ht="14.25">
      <c r="A17" s="6"/>
      <c r="B17" s="7" t="s">
        <v>39</v>
      </c>
      <c r="C17" s="6" t="s">
        <v>36</v>
      </c>
      <c r="D17" s="11"/>
      <c r="E17" s="11"/>
      <c r="F17" s="11">
        <v>149.49998002208602</v>
      </c>
    </row>
    <row r="18" spans="1:6" ht="57.75" customHeight="1">
      <c r="A18" s="6"/>
      <c r="B18" s="7" t="s">
        <v>37</v>
      </c>
      <c r="C18" s="6"/>
      <c r="D18" s="11"/>
      <c r="E18" s="11"/>
      <c r="F18" s="11" t="s">
        <v>92</v>
      </c>
    </row>
    <row r="19" spans="1:6" ht="14.25">
      <c r="A19" s="6">
        <v>9</v>
      </c>
      <c r="B19" s="7" t="s">
        <v>47</v>
      </c>
      <c r="C19" s="6" t="s">
        <v>25</v>
      </c>
      <c r="D19" s="11"/>
      <c r="E19" s="12"/>
      <c r="F19" s="12">
        <f>68669.752478748/1000</f>
        <v>68.66975247874801</v>
      </c>
    </row>
    <row r="20" spans="1:6" ht="45">
      <c r="A20" s="6">
        <v>10</v>
      </c>
      <c r="B20" s="8" t="s">
        <v>48</v>
      </c>
      <c r="C20" s="6"/>
      <c r="D20" s="11"/>
      <c r="E20" s="11"/>
      <c r="F20" s="11"/>
    </row>
    <row r="21" spans="1:6" ht="14.25">
      <c r="A21" s="13" t="s">
        <v>49</v>
      </c>
      <c r="B21" s="7" t="s">
        <v>50</v>
      </c>
      <c r="C21" s="6" t="s">
        <v>51</v>
      </c>
      <c r="D21" s="11"/>
      <c r="E21" s="11"/>
      <c r="F21" s="11">
        <v>355.65219467644437</v>
      </c>
    </row>
    <row r="22" spans="1:6" ht="28.5">
      <c r="A22" s="13" t="s">
        <v>52</v>
      </c>
      <c r="B22" s="7" t="s">
        <v>53</v>
      </c>
      <c r="C22" s="6" t="s">
        <v>54</v>
      </c>
      <c r="D22" s="11"/>
      <c r="E22" s="11"/>
      <c r="F22" s="11">
        <f>40826.1767088004/1000</f>
        <v>40.826176708800396</v>
      </c>
    </row>
    <row r="23" spans="1:6" ht="36.75" customHeight="1">
      <c r="A23" s="13" t="s">
        <v>55</v>
      </c>
      <c r="B23" s="7" t="s">
        <v>73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6" ht="15">
      <c r="A25" s="6">
        <v>11</v>
      </c>
      <c r="B25" s="8" t="s">
        <v>40</v>
      </c>
      <c r="C25" s="14" t="s">
        <v>25</v>
      </c>
      <c r="D25" s="11"/>
      <c r="E25" s="11"/>
      <c r="F25" s="11">
        <f>F26+F27+F28</f>
        <v>3234.4725049298477</v>
      </c>
    </row>
    <row r="26" spans="1:6" ht="14.25">
      <c r="A26" s="6" t="s">
        <v>41</v>
      </c>
      <c r="B26" s="7" t="s">
        <v>44</v>
      </c>
      <c r="C26" s="6" t="s">
        <v>25</v>
      </c>
      <c r="D26" s="12"/>
      <c r="E26" s="11"/>
      <c r="F26" s="11">
        <f>F10</f>
        <v>1314.8942855052699</v>
      </c>
    </row>
    <row r="27" spans="1:6" ht="14.25">
      <c r="A27" s="6" t="s">
        <v>42</v>
      </c>
      <c r="B27" s="7" t="s">
        <v>45</v>
      </c>
      <c r="C27" s="6" t="s">
        <v>25</v>
      </c>
      <c r="D27" s="12"/>
      <c r="E27" s="12"/>
      <c r="F27" s="11">
        <f>F11-F36</f>
        <v>387.9082713261192</v>
      </c>
    </row>
    <row r="28" spans="1:6" ht="28.5">
      <c r="A28" s="6" t="s">
        <v>43</v>
      </c>
      <c r="B28" s="7" t="s">
        <v>80</v>
      </c>
      <c r="C28" s="6" t="s">
        <v>25</v>
      </c>
      <c r="D28" s="12"/>
      <c r="E28" s="11"/>
      <c r="F28" s="11">
        <f>1535423.04133841/1000-F37</f>
        <v>1531.669948098459</v>
      </c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56</v>
      </c>
      <c r="C30" s="6" t="s">
        <v>25</v>
      </c>
      <c r="D30" s="11"/>
      <c r="E30" s="11"/>
      <c r="F30" s="11"/>
    </row>
    <row r="31" spans="1:6" ht="14.25">
      <c r="A31" s="6" t="s">
        <v>57</v>
      </c>
      <c r="B31" s="7" t="s">
        <v>58</v>
      </c>
      <c r="C31" s="6" t="s">
        <v>25</v>
      </c>
      <c r="D31" s="11"/>
      <c r="E31" s="11"/>
      <c r="F31" s="11"/>
    </row>
    <row r="32" spans="1:6" ht="14.25">
      <c r="A32" s="6"/>
      <c r="B32" s="7" t="s">
        <v>59</v>
      </c>
      <c r="C32" s="6" t="s">
        <v>25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6" ht="14.25">
      <c r="A34" s="6" t="s">
        <v>60</v>
      </c>
      <c r="B34" s="7" t="s">
        <v>78</v>
      </c>
      <c r="C34" s="6" t="s">
        <v>25</v>
      </c>
      <c r="D34" s="11"/>
      <c r="E34" s="11"/>
      <c r="F34" s="11">
        <f>F36+F37</f>
        <v>7.37889111968699</v>
      </c>
    </row>
    <row r="35" spans="1:6" ht="14.25">
      <c r="A35" s="6" t="s">
        <v>61</v>
      </c>
      <c r="B35" s="7" t="s">
        <v>44</v>
      </c>
      <c r="C35" s="6" t="s">
        <v>25</v>
      </c>
      <c r="D35" s="6"/>
      <c r="E35" s="6"/>
      <c r="F35" s="6"/>
    </row>
    <row r="36" spans="1:6" ht="14.25">
      <c r="A36" s="6" t="s">
        <v>62</v>
      </c>
      <c r="B36" s="7" t="s">
        <v>45</v>
      </c>
      <c r="C36" s="6" t="s">
        <v>25</v>
      </c>
      <c r="D36" s="11"/>
      <c r="E36" s="11"/>
      <c r="F36" s="11">
        <f>7378.89111968699*49.1374357057816%/1000</f>
        <v>3.625797879735823</v>
      </c>
    </row>
    <row r="37" spans="1:6" ht="28.5">
      <c r="A37" s="6" t="s">
        <v>63</v>
      </c>
      <c r="B37" s="7" t="s">
        <v>46</v>
      </c>
      <c r="C37" s="6" t="s">
        <v>25</v>
      </c>
      <c r="D37" s="6"/>
      <c r="E37" s="6"/>
      <c r="F37" s="11">
        <f>7378.89111968699*(1-49.1374357057816%)/1000</f>
        <v>3.7530932399511676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64</v>
      </c>
      <c r="B39" s="7" t="s">
        <v>65</v>
      </c>
      <c r="C39" s="6" t="s">
        <v>25</v>
      </c>
      <c r="D39" s="6"/>
      <c r="E39" s="6"/>
      <c r="F39" s="6"/>
    </row>
    <row r="40" spans="1:6" ht="14.25">
      <c r="A40" s="6" t="s">
        <v>66</v>
      </c>
      <c r="B40" s="7" t="s">
        <v>44</v>
      </c>
      <c r="C40" s="6" t="s">
        <v>25</v>
      </c>
      <c r="D40" s="6"/>
      <c r="E40" s="6"/>
      <c r="F40" s="6"/>
    </row>
    <row r="41" spans="1:6" ht="14.25">
      <c r="A41" s="6" t="s">
        <v>67</v>
      </c>
      <c r="B41" s="7" t="s">
        <v>45</v>
      </c>
      <c r="C41" s="6" t="s">
        <v>25</v>
      </c>
      <c r="D41" s="6"/>
      <c r="E41" s="6"/>
      <c r="F41" s="6"/>
    </row>
    <row r="42" spans="1:6" ht="28.5">
      <c r="A42" s="6" t="s">
        <v>68</v>
      </c>
      <c r="B42" s="7" t="s">
        <v>46</v>
      </c>
      <c r="C42" s="6" t="s">
        <v>25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69</v>
      </c>
      <c r="B44" s="7" t="s">
        <v>93</v>
      </c>
      <c r="C44" s="6" t="s">
        <v>25</v>
      </c>
      <c r="D44" s="11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70</v>
      </c>
      <c r="B46" s="7" t="s">
        <v>77</v>
      </c>
      <c r="C46" s="6" t="s">
        <v>79</v>
      </c>
      <c r="D46" s="16"/>
      <c r="E46" s="16"/>
      <c r="F46" s="16"/>
    </row>
    <row r="47" spans="1:6" ht="9.75" customHeight="1">
      <c r="A47" s="6"/>
      <c r="B47" s="7"/>
      <c r="C47" s="6"/>
      <c r="D47" s="6"/>
      <c r="E47" s="6"/>
      <c r="F47" s="6"/>
    </row>
    <row r="48" spans="1:6" ht="44.25" customHeight="1">
      <c r="A48" s="6" t="s">
        <v>71</v>
      </c>
      <c r="B48" s="7" t="s">
        <v>74</v>
      </c>
      <c r="C48" s="6" t="s">
        <v>25</v>
      </c>
      <c r="D48" s="11"/>
      <c r="E48" s="6"/>
      <c r="F48" s="6"/>
    </row>
    <row r="49" spans="1:6" ht="14.25">
      <c r="A49" s="9"/>
      <c r="B49" s="10"/>
      <c r="C49" s="9"/>
      <c r="D49" s="9"/>
      <c r="E49" s="9"/>
      <c r="F49" s="9"/>
    </row>
    <row r="50" spans="1:6" s="18" customFormat="1" ht="15.75" customHeight="1">
      <c r="A50" s="38" t="s">
        <v>116</v>
      </c>
      <c r="B50" s="38"/>
      <c r="C50" s="38"/>
      <c r="D50" s="38"/>
      <c r="E50" s="38"/>
      <c r="F50" s="38"/>
    </row>
    <row r="51" spans="1:3" s="18" customFormat="1" ht="11.25" customHeight="1">
      <c r="A51" s="17"/>
      <c r="B51" s="17"/>
      <c r="C51" s="17"/>
    </row>
    <row r="52" spans="1:3" s="18" customFormat="1" ht="11.25">
      <c r="A52" s="17"/>
      <c r="B52" s="17"/>
      <c r="C52" s="17"/>
    </row>
    <row r="54" spans="1:6" ht="14.25">
      <c r="A54" s="9"/>
      <c r="B54" s="10"/>
      <c r="C54" s="9"/>
      <c r="D54" s="9"/>
      <c r="E54" s="9"/>
      <c r="F54" s="9"/>
    </row>
    <row r="55" spans="1:6" ht="14.25">
      <c r="A55" s="9"/>
      <c r="B55" s="10"/>
      <c r="C55" s="9"/>
      <c r="D55" s="9"/>
      <c r="E55" s="9"/>
      <c r="F55" s="9"/>
    </row>
    <row r="56" spans="1:6" ht="14.25">
      <c r="A56" s="9"/>
      <c r="B56" s="10"/>
      <c r="C56" s="9"/>
      <c r="D56" s="9"/>
      <c r="E56" s="9"/>
      <c r="F56" s="9"/>
    </row>
    <row r="57" spans="1:6" ht="14.25">
      <c r="A57" s="9"/>
      <c r="B57" s="10"/>
      <c r="C57" s="9"/>
      <c r="D57" s="9"/>
      <c r="E57" s="9"/>
      <c r="F57" s="9"/>
    </row>
    <row r="58" spans="1:6" ht="14.25">
      <c r="A58" s="9"/>
      <c r="B58" s="10"/>
      <c r="C58" s="9"/>
      <c r="D58" s="9"/>
      <c r="E58" s="9"/>
      <c r="F58" s="9"/>
    </row>
    <row r="59" spans="1:6" ht="14.25">
      <c r="A59" s="9"/>
      <c r="B59" s="10"/>
      <c r="C59" s="9"/>
      <c r="D59" s="9"/>
      <c r="E59" s="9"/>
      <c r="F59" s="9"/>
    </row>
    <row r="60" spans="1:6" ht="14.25">
      <c r="A60" s="9"/>
      <c r="B60" s="10"/>
      <c r="C60" s="9"/>
      <c r="D60" s="9"/>
      <c r="E60" s="9"/>
      <c r="F60" s="9"/>
    </row>
    <row r="61" spans="1:6" ht="14.25">
      <c r="A61" s="9"/>
      <c r="B61" s="10"/>
      <c r="C61" s="9"/>
      <c r="D61" s="9"/>
      <c r="E61" s="9"/>
      <c r="F61" s="9"/>
    </row>
    <row r="62" spans="1:6" ht="14.25">
      <c r="A62" s="9"/>
      <c r="B62" s="10"/>
      <c r="C62" s="9"/>
      <c r="D62" s="9"/>
      <c r="E62" s="9"/>
      <c r="F62" s="9"/>
    </row>
    <row r="63" spans="1:6" ht="14.25">
      <c r="A63" s="9"/>
      <c r="B63" s="10"/>
      <c r="C63" s="9"/>
      <c r="D63" s="9"/>
      <c r="E63" s="9"/>
      <c r="F63" s="9"/>
    </row>
    <row r="64" spans="1:6" ht="14.25">
      <c r="A64" s="9"/>
      <c r="B64" s="10"/>
      <c r="C64" s="9"/>
      <c r="D64" s="9"/>
      <c r="E64" s="9"/>
      <c r="F64" s="9"/>
    </row>
    <row r="65" spans="1:6" ht="14.25">
      <c r="A65" s="9"/>
      <c r="B65" s="10"/>
      <c r="C65" s="9"/>
      <c r="D65" s="9"/>
      <c r="E65" s="9"/>
      <c r="F65" s="9"/>
    </row>
    <row r="66" spans="1:6" ht="14.25">
      <c r="A66" s="9"/>
      <c r="B66" s="10"/>
      <c r="C66" s="9"/>
      <c r="D66" s="9"/>
      <c r="E66" s="9"/>
      <c r="F66" s="9"/>
    </row>
    <row r="67" spans="1:6" ht="14.25">
      <c r="A67" s="9"/>
      <c r="B67" s="10"/>
      <c r="C67" s="9"/>
      <c r="D67" s="9"/>
      <c r="E67" s="9"/>
      <c r="F67" s="9"/>
    </row>
    <row r="68" spans="1:6" ht="14.25">
      <c r="A68" s="9"/>
      <c r="B68" s="10"/>
      <c r="C68" s="9"/>
      <c r="D68" s="9"/>
      <c r="E68" s="9"/>
      <c r="F68" s="9"/>
    </row>
    <row r="69" spans="1:6" ht="14.25">
      <c r="A69" s="9"/>
      <c r="B69" s="10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  <row r="138" spans="1:6" ht="14.25">
      <c r="A138" s="9"/>
      <c r="B138" s="9"/>
      <c r="C138" s="9"/>
      <c r="D138" s="9"/>
      <c r="E138" s="9"/>
      <c r="F138" s="9"/>
    </row>
  </sheetData>
  <sheetProtection/>
  <mergeCells count="2">
    <mergeCell ref="A1:F1"/>
    <mergeCell ref="A50:F50"/>
  </mergeCells>
  <dataValidations count="1">
    <dataValidation type="decimal" allowBlank="1" showErrorMessage="1" errorTitle="Ошибка" error="Допускается ввод только действительных чисел!" sqref="F17">
      <formula1>-999999999999999000000000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Бычковская Мария Германовна</cp:lastModifiedBy>
  <cp:lastPrinted>2014-08-20T20:18:59Z</cp:lastPrinted>
  <dcterms:created xsi:type="dcterms:W3CDTF">2006-09-28T05:33:49Z</dcterms:created>
  <dcterms:modified xsi:type="dcterms:W3CDTF">2014-09-09T05:55:34Z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