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150" tabRatio="811" activeTab="0"/>
  </bookViews>
  <sheets>
    <sheet name="Раздел_1" sheetId="1" r:id="rId1"/>
    <sheet name="Вологодская ТЭЦ без ДПМ" sheetId="2" r:id="rId2"/>
    <sheet name="Вологодская ТЭЦ ДПМ ПГУ" sheetId="3" r:id="rId3"/>
    <sheet name="Костромская ТЭЦ-2" sheetId="4" r:id="rId4"/>
    <sheet name="Новгородская ТЭЦ без ДПМ" sheetId="5" r:id="rId5"/>
    <sheet name="Новгородская ТЭЦ ПГУ" sheetId="6" r:id="rId6"/>
    <sheet name="Ярославская ТЭЦ-2" sheetId="7" r:id="rId7"/>
    <sheet name="Ярославская ТЭЦ-3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price_zone">'[1]Титульный'!$E$18</definedName>
  </definedNames>
  <calcPr fullCalcOnLoad="1"/>
</workbook>
</file>

<file path=xl/sharedStrings.xml><?xml version="1.0" encoding="utf-8"?>
<sst xmlns="http://schemas.openxmlformats.org/spreadsheetml/2006/main" count="453" uniqueCount="79">
  <si>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</si>
  <si>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</si>
  <si>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</si>
  <si>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</si>
  <si>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</si>
  <si>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</si>
  <si>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</si>
  <si>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</si>
  <si>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</si>
  <si>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</si>
  <si>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</si>
  <si>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</si>
  <si>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</si>
  <si>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</si>
  <si>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</si>
  <si>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</si>
  <si>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</si>
  <si>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</si>
  <si>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</si>
  <si>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</si>
  <si>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</si>
  <si>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</si>
  <si>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</si>
  <si>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</si>
  <si>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</si>
  <si>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</si>
  <si>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</si>
  <si>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</si>
  <si>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</si>
  <si>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</si>
  <si>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</si>
  <si>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</si>
  <si>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</si>
  <si>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</si>
  <si>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</si>
  <si>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</si>
  <si>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</si>
  <si>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</si>
  <si>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</si>
  <si>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</si>
  <si>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</si>
  <si>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</si>
  <si>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</si>
  <si>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15.</t>
  </si>
  <si>
    <t>16.</t>
  </si>
  <si>
    <t>17.</t>
  </si>
  <si>
    <t>топливо на т/э</t>
  </si>
  <si>
    <t>руб.</t>
  </si>
  <si>
    <t xml:space="preserve"> -</t>
  </si>
  <si>
    <t>Полезный отпуск электрической энергии в сеть</t>
  </si>
  <si>
    <t>относимая на тепловую энергию относимую с коллекторов источников</t>
  </si>
  <si>
    <t>Чистая прибыль (убыток)</t>
  </si>
  <si>
    <t>относимые на тепловую энергию относимую с коллекторов источников</t>
  </si>
  <si>
    <t>Рентабельность продаж (величина прибыли от продажи в каждом рубле выручки)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</si>
  <si>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</si>
  <si>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(4852) 79-70-86</t>
  </si>
  <si>
    <t>Публичное акционерное общество «Территориальная генерирующая компания №2»</t>
  </si>
  <si>
    <t>ПАО "ТГК-2"</t>
  </si>
  <si>
    <t xml:space="preserve">energy@tgc-2.ru </t>
  </si>
  <si>
    <t xml:space="preserve">Приказ Минэнерго России от 20.06.2018г. №474 </t>
  </si>
  <si>
    <t>Генеральный директор Симановский А.А.</t>
  </si>
  <si>
    <t>150003, г. Ярославль, ул.Пятницкая, дом 6</t>
  </si>
  <si>
    <t xml:space="preserve">Раздел 2. Основные показатели деятельности Вологодской ТЭЦ без ДПМ,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</si>
  <si>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>Фактические показатели за год, предшествующий базовому периоду (2021 год)</t>
  </si>
  <si>
    <t>Показатели утвержденные на базовый период                                           (2022 год)</t>
  </si>
  <si>
    <t>Предложения на расчетный период регулирования
(2023 год )</t>
  </si>
  <si>
    <t xml:space="preserve">Раздел 2. Основные показатели деятельности Вологодской ТЭЦ ДПМ ПГУ-110,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</si>
  <si>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 xml:space="preserve">Раздел 2. Основные показатели деятельности Костромская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</si>
  <si>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 xml:space="preserve">Раздел 2. Основные показатели деятельности Новгородской ТЭЦ-20 без ДПМ/НВ,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</si>
  <si>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 xml:space="preserve">Раздел 2. Основные показатели деятельности Новгородской ТЭЦ-20 ПГУ-210,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</si>
  <si>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 xml:space="preserve">Раздел 2. Основные показатели деятельности Ярославской ТЭЦ-2,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</si>
  <si>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 xml:space="preserve">Раздел 2. Основные показатели деятельности Ярославской ТЭЦ-3, по которой планируются  цены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2023 год </t>
  </si>
  <si>
    <t>Показатели утвержденные на базовый период                                  (2022 год)</t>
  </si>
  <si>
    <t>Показатели утвержденные на базовый период                              (2022 год)</t>
  </si>
  <si>
    <t>Показатели утвержденные на базовый период                                     (2022 год)</t>
  </si>
  <si>
    <t>Показатели утвержденные на базовый период                      (2022 год)</t>
  </si>
  <si>
    <t>Показатели утвержденные на базовый период                   (2022 год)</t>
  </si>
  <si>
    <t>Показатели утвержденные на базовый период                                   (2022 год)</t>
  </si>
  <si>
    <t>Предложения на расчетный период регулирования
(2023 год)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</si>
</sst>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Tahoma"/>
      <family val="2"/>
    </font>
    <font>
      <sz val="11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ahoma"/>
      <family val="2"/>
    </font>
    <font>
      <sz val="11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7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6" xfId="0" applyFont="1" applyBorder="1" applyAlignment="1">
      <alignment/>
    </xf>
    <xf numFmtId="0" fontId="48" fillId="0" borderId="6" xfId="0" applyFont="1" applyBorder="1" applyAlignment="1">
      <alignment horizontal="left" wrapText="1"/>
    </xf>
    <xf numFmtId="0" fontId="48" fillId="0" borderId="6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173" fontId="50" fillId="0" borderId="0" xfId="61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 vertical="center" wrapText="1"/>
    </xf>
    <xf numFmtId="0" fontId="34" fillId="0" borderId="6" xfId="42" applyBorder="1" applyAlignment="1" applyProtection="1">
      <alignment/>
      <protection/>
    </xf>
    <xf numFmtId="4" fontId="48" fillId="0" borderId="0" xfId="0" applyNumberFormat="1" applyFont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/>
    </xf>
    <xf numFmtId="4" fontId="53" fillId="0" borderId="6" xfId="0" applyNumberFormat="1" applyFont="1" applyBorder="1" applyAlignment="1">
      <alignment horizontal="center" vertical="center" wrapText="1"/>
    </xf>
    <xf numFmtId="4" fontId="53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Border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 wrapText="1"/>
    </xf>
    <xf numFmtId="0" fontId="48" fillId="0" borderId="6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ФормулаНаКонтроль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Documents%20and%20Settings\tarif_econ3\&#1052;&#1086;&#1080;%20&#1076;&#1086;&#1082;&#1091;&#1084;&#1077;&#1085;&#1090;&#1099;\&#1058;&#1072;&#1088;&#1080;&#1092;&#1085;&#1072;&#1103;%20&#1082;&#1072;&#1084;&#1087;&#1072;&#1085;&#1080;&#1103;\2016\&#1056;&#1044;\&#1055;&#1088;&#1077;&#1076;&#1083;&#1086;&#1078;&#1077;&#1085;&#1080;&#1077;%20&#1076;&#1083;&#1103;%20&#1089;&#1072;&#1081;&#1090;&#1072;\&#1050;&#1054;\&#1054;&#1040;&#1054;%20&#1058;&#1043;&#1050;-2_&#1050;&#1086;&#1089;&#1090;&#1088;&#1086;&#1084;&#1089;&#1082;&#1072;&#1103;%20&#1058;&#1069;&#1062;2_16_15.04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41;&#1040;&#1051;&#1040;&#1053;&#1057;&#1067;\&#1047;&#1072;&#1103;&#1074;&#1082;&#1072;%20&#1058;&#1043;&#1050;-2\&#1041;&#1072;&#1083;&#1072;&#1085;&#1089;&#1099;_2023\&#1079;&#1072;&#1103;&#1074;&#1082;&#1072;%20&#1082;%201%20&#1072;&#1087;&#1088;&#1077;&#1083;&#1103;\&#1071;&#1088;&#1086;&#1089;&#1083;&#1072;&#1074;&#1083;&#1100;\FORM4.2023.ORG(v1.0)_&#1071;&#1088;&#1086;&#1089;&#1083;&#1072;&#1074;&#1089;&#1082;&#1072;&#1103;%20&#1058;&#1069;&#1062;-2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42;&#1086;&#1083;&#1086;&#1075;&#1086;&#1076;&#1089;&#1082;&#1072;&#1103;%20&#1058;&#1069;&#1062;%20&#1073;&#1077;&#1079;%20&#1044;&#1055;&#105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42;&#1086;&#1083;&#1086;&#1075;&#1086;&#1076;&#1089;&#1082;&#1072;&#1103;%20&#1058;&#1069;&#1062;%20&#1055;&#1043;&#1059;%201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50;&#1086;&#1089;&#1090;&#1088;&#1086;&#1084;&#1089;&#1082;&#1072;&#1103;%20&#1058;&#1069;&#1062;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53;&#1086;&#1074;&#1075;&#1086;&#1088;&#1086;&#1076;&#1089;&#1082;&#1072;&#1103;%20&#1058;&#1069;&#1062;%20&#1073;&#1077;&#1079;%20&#1044;&#1055;&#1052;+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53;&#1086;&#1074;&#1075;&#1086;&#1088;&#1086;&#1076;&#1089;&#1082;&#1072;&#1103;%20&#1058;&#1069;&#1062;%20&#1055;&#1043;&#1059;%20210+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71;&#1088;&#1086;&#1089;&#1083;&#1072;&#1074;&#1089;&#1082;&#1072;&#1103;%20&#1058;&#1069;&#1062;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r00fs06\groups$\tarif\&#1058;&#1040;&#1056;&#1048;&#1060;&#1053;&#1040;&#1071;%20&#1050;&#1040;&#1052;&#1055;&#1040;&#1053;&#1048;&#1071;\2023%20&#1075;&#1086;&#1076;\&#1069;&#1083;&#1077;&#1082;&#1090;&#1088;&#1086;\&#1062;&#1047;\&#1088;&#1072;&#1089;&#1095;&#1077;&#1090;&#1099;\INDEX.STATION.CZ.2023(v1.0.1)_&#1058;&#1043;&#1050;-2_&#1071;&#1088;&#1086;&#1089;&#1083;&#1072;&#1074;&#1089;&#1082;&#1072;&#1103;%20&#1058;&#1069;&#1062;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1"/>
      <sheetName val="modListSopr"/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REESTR_STATION"/>
      <sheetName val="Сопроводительные материалы"/>
      <sheetName val="индексы для тарифов 2016-17_мар"/>
      <sheetName val="Индексы"/>
      <sheetName val="0"/>
      <sheetName val="0.1"/>
      <sheetName val="1"/>
      <sheetName val="2"/>
      <sheetName val="2.1"/>
      <sheetName val="2.2"/>
      <sheetName val="2.3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List00"/>
      <sheetName val="modUpdTemplMain"/>
      <sheetName val="AllSheetsInThisWorkbook"/>
      <sheetName val="Ставки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</sheetNames>
    <sheetDataSet>
      <sheetData sheetId="7">
        <row r="18">
          <cell r="E18" t="str">
            <v>Первая ценовая зона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Сравнение"/>
      <sheetName val="Комментарии"/>
      <sheetName val="Проверка"/>
      <sheetName val="AllSheetsInThisWorkbook"/>
      <sheetName val="TEHSHEET"/>
      <sheetName val="et_union"/>
      <sheetName val="modHTTP"/>
      <sheetName val="modReestr"/>
      <sheetName val="modfrmReestr"/>
      <sheetName val="modfrmRegion"/>
      <sheetName val="modfrmAuthorization"/>
      <sheetName val="modInstruction"/>
      <sheetName val="modUpdTemplMain"/>
      <sheetName val="modfrmCheckUpdates"/>
      <sheetName val="modClassifierValidate"/>
      <sheetName val="modHyp"/>
      <sheetName val="modProv"/>
      <sheetName val="modList00"/>
      <sheetName val="modList01"/>
      <sheetName val="modList22"/>
      <sheetName val="REESTR_STATION"/>
      <sheetName val="REESTR_GTP"/>
    </sheetNames>
    <sheetDataSet>
      <sheetData sheetId="20">
        <row r="12">
          <cell r="H12">
            <v>203.29166666666666</v>
          </cell>
        </row>
        <row r="14">
          <cell r="H14">
            <v>14.322916666666666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проводительные материалы"/>
      <sheetName val="Индексы"/>
      <sheetName val="0"/>
      <sheetName val="0.1"/>
      <sheetName val="1"/>
      <sheetName val="2"/>
      <sheetName val="2.1"/>
      <sheetName val="2.2"/>
      <sheetName val="2.3"/>
      <sheetName val="2.4"/>
      <sheetName val="4"/>
      <sheetName val="РчСтЭЭ"/>
      <sheetName val="РчСтЭЭ_Ф"/>
      <sheetName val="ВД_ГЭС"/>
      <sheetName val="РчСтГМ"/>
      <sheetName val="ИП"/>
      <sheetName val="Источники финансирования"/>
      <sheetName val="Расчет прибыли"/>
      <sheetName val="Комментарии"/>
      <sheetName val="Проверка"/>
      <sheetName val="et_union"/>
      <sheetName val="orem_org"/>
      <sheetName val="TEHSHEET"/>
      <sheetName val="modHTTP"/>
      <sheetName val="modfrmReestr"/>
      <sheetName val="modList00"/>
      <sheetName val="modProv"/>
      <sheetName val="AllSheetsInThisWorkbook"/>
      <sheetName val="Ставки"/>
      <sheetName val="modList14"/>
      <sheetName val="modList11"/>
      <sheetName val="modListSopr"/>
      <sheetName val="REESTR_STATION"/>
      <sheetName val="modfrmDictionary"/>
      <sheetName val="modClassifierValidate"/>
      <sheetName val="modHyp"/>
      <sheetName val="modList03"/>
      <sheetName val="modList07"/>
      <sheetName val="modList08"/>
      <sheetName val="modList09"/>
      <sheetName val="modList10"/>
      <sheetName val="modList18"/>
      <sheetName val="modReestr"/>
      <sheetName val="modInstruction"/>
      <sheetName val="modUpdTemplMain"/>
      <sheetName val="modfrmCheckUp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4" width="13.57421875" style="1" customWidth="1"/>
    <col min="5" max="5" width="26.8515625" style="1" customWidth="1"/>
    <col min="6" max="6" width="13.8515625" style="1" customWidth="1"/>
    <col min="7" max="16384" width="9.140625" style="1" customWidth="1"/>
  </cols>
  <sheetData>
    <row r="1" spans="2:3" ht="28.5" customHeight="1">
      <c r="B1" s="30" t="s">
        <v>0</v>
      </c>
      <c r="C1" s="30"/>
    </row>
    <row r="2" spans="2:3" ht="14.25">
      <c r="B2" s="2" t="s">
        <v>1</v>
      </c>
      <c r="C2" s="2" t="s">
        <v>56</v>
      </c>
    </row>
    <row r="3" spans="2:3" ht="14.25">
      <c r="B3" s="2" t="s">
        <v>2</v>
      </c>
      <c r="C3" s="2" t="s">
        <v>57</v>
      </c>
    </row>
    <row r="4" spans="2:3" ht="14.25">
      <c r="B4" s="2" t="s">
        <v>3</v>
      </c>
      <c r="C4" s="27" t="s">
        <v>61</v>
      </c>
    </row>
    <row r="5" spans="2:3" ht="14.25">
      <c r="B5" s="2" t="s">
        <v>4</v>
      </c>
      <c r="C5" s="27" t="s">
        <v>61</v>
      </c>
    </row>
    <row r="6" spans="2:3" ht="14.25">
      <c r="B6" s="2" t="s">
        <v>5</v>
      </c>
      <c r="C6" s="27">
        <v>7606053324</v>
      </c>
    </row>
    <row r="7" spans="2:6" ht="14.25">
      <c r="B7" s="2" t="s">
        <v>6</v>
      </c>
      <c r="C7" s="27">
        <v>760601001</v>
      </c>
      <c r="D7" s="19"/>
      <c r="E7" s="19"/>
      <c r="F7" s="19"/>
    </row>
    <row r="8" spans="2:6" ht="17.25" customHeight="1">
      <c r="B8" s="2" t="s">
        <v>7</v>
      </c>
      <c r="C8" s="3" t="s">
        <v>60</v>
      </c>
      <c r="D8" s="19"/>
      <c r="E8" s="19"/>
      <c r="F8" s="19"/>
    </row>
    <row r="9" spans="2:3" ht="15">
      <c r="B9" s="2" t="s">
        <v>35</v>
      </c>
      <c r="C9" s="21" t="s">
        <v>58</v>
      </c>
    </row>
    <row r="10" spans="2:3" ht="14.25">
      <c r="B10" s="2" t="s">
        <v>8</v>
      </c>
      <c r="C10" s="2" t="s">
        <v>55</v>
      </c>
    </row>
    <row r="11" spans="2:3" ht="14.25">
      <c r="B11" s="2" t="s">
        <v>9</v>
      </c>
      <c r="C11" s="2" t="s">
        <v>48</v>
      </c>
    </row>
  </sheetData>
  <sheetProtection/>
  <mergeCells count="1">
    <mergeCell ref="B1:C1"/>
  </mergeCells>
  <hyperlinks>
    <hyperlink ref="C9" r:id="rId1" display="energy@tgc-2.ru 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M15" sqref="M1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57421875" style="1" customWidth="1"/>
    <col min="6" max="6" width="33.00390625" style="1" customWidth="1"/>
    <col min="7" max="16384" width="9.140625" style="1" customWidth="1"/>
  </cols>
  <sheetData>
    <row r="1" spans="1:6" ht="90.75" customHeight="1">
      <c r="A1" s="32" t="s">
        <v>62</v>
      </c>
      <c r="B1" s="32"/>
      <c r="C1" s="32"/>
      <c r="D1" s="32"/>
      <c r="E1" s="32"/>
      <c r="F1" s="32"/>
    </row>
    <row r="2" spans="1:7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64</v>
      </c>
      <c r="F2" s="34" t="s">
        <v>65</v>
      </c>
      <c r="G2" s="22"/>
    </row>
    <row r="3" spans="1:6" ht="25.5" customHeight="1">
      <c r="A3" s="4">
        <v>1</v>
      </c>
      <c r="B3" s="5" t="s">
        <v>13</v>
      </c>
      <c r="C3" s="4" t="s">
        <v>14</v>
      </c>
      <c r="D3" s="23">
        <v>30</v>
      </c>
      <c r="E3" s="23">
        <v>30</v>
      </c>
      <c r="F3" s="23">
        <v>30</v>
      </c>
    </row>
    <row r="4" spans="1:6" ht="59.25" customHeight="1">
      <c r="A4" s="4">
        <v>2</v>
      </c>
      <c r="B4" s="5" t="s">
        <v>15</v>
      </c>
      <c r="C4" s="4" t="s">
        <v>14</v>
      </c>
      <c r="D4" s="23">
        <v>22.50700358673196</v>
      </c>
      <c r="E4" s="23">
        <v>22.549991666666635</v>
      </c>
      <c r="F4" s="23">
        <v>23.016779108020962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97.011637</v>
      </c>
      <c r="E5" s="23">
        <v>86.1355</v>
      </c>
      <c r="F5" s="23">
        <v>86.148864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65.3976141161992</v>
      </c>
      <c r="E6" s="23">
        <v>59.25609999999999</v>
      </c>
      <c r="F6" s="23">
        <v>58.874365970794024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535.8864426979999</v>
      </c>
      <c r="E7" s="23">
        <v>435.5178</v>
      </c>
      <c r="F7" s="23">
        <v>452.102638542001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524.3932657498442</v>
      </c>
      <c r="E8" s="23">
        <v>428.4725</v>
      </c>
      <c r="F8" s="23">
        <v>444.605638542001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401.4702739533231</v>
      </c>
      <c r="F9" s="29">
        <f>F10+F11+F12</f>
        <v>517.9321817269251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v>43.3622431916069</v>
      </c>
      <c r="F10" s="24">
        <v>56.452304663586446</v>
      </c>
    </row>
    <row r="11" spans="1:6" ht="15">
      <c r="A11" s="4" t="s">
        <v>25</v>
      </c>
      <c r="B11" s="6" t="s">
        <v>26</v>
      </c>
      <c r="C11" s="4" t="s">
        <v>22</v>
      </c>
      <c r="D11" s="24"/>
      <c r="E11" s="24">
        <v>47.135515884749196</v>
      </c>
      <c r="F11" s="24">
        <v>50.32475436005083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v>310.972514876967</v>
      </c>
      <c r="F12" s="24">
        <v>411.1551227032878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43279.7117695757/1000</f>
        <v>43.2797117695757</v>
      </c>
      <c r="F14" s="23">
        <v>56.35946538151527</v>
      </c>
    </row>
    <row r="15" spans="1:6" ht="14.25">
      <c r="A15" s="4"/>
      <c r="B15" s="5" t="s">
        <v>30</v>
      </c>
      <c r="C15" s="4" t="s">
        <v>31</v>
      </c>
      <c r="D15" s="23">
        <v>199.03945358805512</v>
      </c>
      <c r="E15" s="23">
        <v>195.4</v>
      </c>
      <c r="F15" s="23">
        <f>E15</f>
        <v>195.4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310.972514876967</v>
      </c>
      <c r="F16" s="29">
        <f>F12</f>
        <v>411.1551227032878</v>
      </c>
    </row>
    <row r="17" spans="1:6" ht="14.25">
      <c r="A17" s="4"/>
      <c r="B17" s="5" t="s">
        <v>36</v>
      </c>
      <c r="C17" s="4" t="s">
        <v>33</v>
      </c>
      <c r="D17" s="23">
        <v>199.6601191500892</v>
      </c>
      <c r="E17" s="23">
        <v>196.1</v>
      </c>
      <c r="F17" s="23">
        <f>E17</f>
        <v>196.1</v>
      </c>
    </row>
    <row r="18" spans="1:6" ht="53.2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401.4702739533231</v>
      </c>
      <c r="F19" s="28">
        <f>F20+F21+F22</f>
        <v>517.9321817269251</v>
      </c>
    </row>
    <row r="20" spans="1:6" ht="14.25">
      <c r="A20" s="4" t="s">
        <v>38</v>
      </c>
      <c r="B20" s="5" t="s">
        <v>41</v>
      </c>
      <c r="C20" s="4" t="s">
        <v>22</v>
      </c>
      <c r="D20" s="24"/>
      <c r="E20" s="28">
        <f>E10</f>
        <v>43.3622431916069</v>
      </c>
      <c r="F20" s="28">
        <f>F10</f>
        <v>56.452304663586446</v>
      </c>
    </row>
    <row r="21" spans="1:6" ht="14.25">
      <c r="A21" s="4" t="s">
        <v>39</v>
      </c>
      <c r="B21" s="5" t="s">
        <v>42</v>
      </c>
      <c r="C21" s="4" t="s">
        <v>22</v>
      </c>
      <c r="D21" s="24"/>
      <c r="E21" s="29">
        <f>E11</f>
        <v>47.135515884749196</v>
      </c>
      <c r="F21" s="29">
        <f>F11</f>
        <v>50.32475436005083</v>
      </c>
    </row>
    <row r="22" spans="1:6" ht="28.5">
      <c r="A22" s="4" t="s">
        <v>40</v>
      </c>
      <c r="B22" s="5" t="s">
        <v>52</v>
      </c>
      <c r="C22" s="4" t="s">
        <v>22</v>
      </c>
      <c r="D22" s="24"/>
      <c r="E22" s="28">
        <f>E16</f>
        <v>310.972514876967</v>
      </c>
      <c r="F22" s="28">
        <f>F16</f>
        <v>411.1551227032878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3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4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4"/>
      <c r="C28" s="7"/>
      <c r="D28" s="7"/>
      <c r="E28" s="7"/>
      <c r="F28" s="7"/>
    </row>
    <row r="29" spans="1:6" ht="60" customHeight="1">
      <c r="A29" s="15"/>
      <c r="B29" s="33"/>
      <c r="C29" s="33"/>
      <c r="D29" s="33"/>
      <c r="E29" s="33"/>
      <c r="F29" s="33"/>
    </row>
    <row r="30" spans="1:9" s="11" customFormat="1" ht="47.25" customHeight="1">
      <c r="A30" s="12"/>
      <c r="B30" s="33"/>
      <c r="C30" s="33"/>
      <c r="D30" s="33"/>
      <c r="E30" s="33"/>
      <c r="F30" s="33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4"/>
      <c r="C34" s="7"/>
      <c r="D34" s="7"/>
      <c r="E34" s="7"/>
      <c r="F34" s="7"/>
    </row>
    <row r="35" spans="1:6" ht="14.25">
      <c r="A35" s="7"/>
      <c r="B35" s="14"/>
      <c r="C35" s="7"/>
      <c r="D35" s="7"/>
      <c r="E35" s="7"/>
      <c r="F35" s="7"/>
    </row>
    <row r="36" spans="1:6" ht="14.25">
      <c r="A36" s="7"/>
      <c r="B36" s="14"/>
      <c r="C36" s="7"/>
      <c r="D36" s="7"/>
      <c r="E36" s="7"/>
      <c r="F36" s="7"/>
    </row>
    <row r="37" spans="1:6" ht="14.25">
      <c r="A37" s="7"/>
      <c r="B37" s="14"/>
      <c r="C37" s="7"/>
      <c r="D37" s="7"/>
      <c r="E37" s="7"/>
      <c r="F37" s="7"/>
    </row>
    <row r="38" spans="1:6" ht="14.25">
      <c r="A38" s="7"/>
      <c r="B38" s="14"/>
      <c r="C38" s="7"/>
      <c r="D38" s="7"/>
      <c r="E38" s="7"/>
      <c r="F38" s="7"/>
    </row>
    <row r="39" spans="1:6" ht="14.25">
      <c r="A39" s="7"/>
      <c r="B39" s="14"/>
      <c r="C39" s="7"/>
      <c r="D39" s="7"/>
      <c r="E39" s="7"/>
      <c r="F39" s="7"/>
    </row>
    <row r="40" spans="1:6" ht="14.25">
      <c r="A40" s="7"/>
      <c r="B40" s="14"/>
      <c r="C40" s="7"/>
      <c r="D40" s="7"/>
      <c r="E40" s="7"/>
      <c r="F40" s="7"/>
    </row>
    <row r="41" spans="1:6" ht="14.25">
      <c r="A41" s="7"/>
      <c r="B41" s="14"/>
      <c r="C41" s="7"/>
      <c r="D41" s="7"/>
      <c r="E41" s="7"/>
      <c r="F41" s="7"/>
    </row>
    <row r="42" spans="1:6" ht="14.25">
      <c r="A42" s="7"/>
      <c r="B42" s="14"/>
      <c r="C42" s="7"/>
      <c r="D42" s="7"/>
      <c r="E42" s="7"/>
      <c r="F42" s="7"/>
    </row>
    <row r="43" spans="1:6" ht="14.25">
      <c r="A43" s="7"/>
      <c r="B43" s="14"/>
      <c r="C43" s="7"/>
      <c r="D43" s="7"/>
      <c r="E43" s="7"/>
      <c r="F43" s="7"/>
    </row>
    <row r="44" spans="1:6" ht="14.25">
      <c r="A44" s="7"/>
      <c r="B44" s="14"/>
      <c r="C44" s="7"/>
      <c r="D44" s="7"/>
      <c r="E44" s="7"/>
      <c r="F44" s="7"/>
    </row>
    <row r="45" spans="1:6" ht="14.25">
      <c r="A45" s="7"/>
      <c r="B45" s="14"/>
      <c r="C45" s="7"/>
      <c r="D45" s="7"/>
      <c r="E45" s="7"/>
      <c r="F45" s="7"/>
    </row>
    <row r="46" spans="1:6" ht="14.25">
      <c r="A46" s="7"/>
      <c r="B46" s="14"/>
      <c r="C46" s="7"/>
      <c r="D46" s="7"/>
      <c r="E46" s="7"/>
      <c r="F46" s="7"/>
    </row>
    <row r="47" spans="1:6" ht="14.25">
      <c r="A47" s="7"/>
      <c r="B47" s="14"/>
      <c r="C47" s="7"/>
      <c r="D47" s="7"/>
      <c r="E47" s="7"/>
      <c r="F47" s="7"/>
    </row>
    <row r="48" spans="1:6" ht="14.25">
      <c r="A48" s="7"/>
      <c r="B48" s="14"/>
      <c r="C48" s="7"/>
      <c r="D48" s="7"/>
      <c r="E48" s="7"/>
      <c r="F48" s="7"/>
    </row>
    <row r="49" spans="1:6" ht="14.25">
      <c r="A49" s="7"/>
      <c r="B49" s="14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31:F31"/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J25" sqref="J25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421875" style="1" customWidth="1"/>
    <col min="5" max="5" width="28.140625" style="1" customWidth="1"/>
    <col min="6" max="6" width="28.421875" style="1" customWidth="1"/>
    <col min="7" max="16384" width="9.140625" style="1" customWidth="1"/>
  </cols>
  <sheetData>
    <row r="1" spans="1:6" ht="87" customHeight="1">
      <c r="A1" s="32" t="s">
        <v>66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72</v>
      </c>
      <c r="F2" s="34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102.10000000000001</v>
      </c>
      <c r="E3" s="23">
        <v>102.10000000000001</v>
      </c>
      <c r="F3" s="23">
        <v>102.10000000000001</v>
      </c>
    </row>
    <row r="4" spans="1:6" ht="59.25" customHeight="1">
      <c r="A4" s="4">
        <v>2</v>
      </c>
      <c r="B4" s="5" t="s">
        <v>15</v>
      </c>
      <c r="C4" s="4" t="s">
        <v>14</v>
      </c>
      <c r="D4" s="23">
        <v>94.88072270249292</v>
      </c>
      <c r="E4" s="23">
        <v>94.47284166666668</v>
      </c>
      <c r="F4" s="23">
        <v>94.57781609888573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734.387755</v>
      </c>
      <c r="E5" s="23">
        <v>764.3256</v>
      </c>
      <c r="F5" s="23">
        <v>745.2551999999998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687.112844</v>
      </c>
      <c r="E6" s="23">
        <v>713.7834</v>
      </c>
      <c r="F6" s="23">
        <v>695.5555058382976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398.49596907800003</v>
      </c>
      <c r="E7" s="23">
        <v>406.9416</v>
      </c>
      <c r="F7" s="23">
        <v>406.9416000000001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391.71844602615573</v>
      </c>
      <c r="E8" s="23">
        <v>406.38259999999997</v>
      </c>
      <c r="F8" s="23">
        <v>406.3826000000001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1126.905304448655</v>
      </c>
      <c r="F9" s="29">
        <f>F10+F11+F12</f>
        <v>1230.6727029497572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752714.274245864/1000</f>
        <v>752.714274245864</v>
      </c>
      <c r="F10" s="24">
        <v>767.2492131482549</v>
      </c>
    </row>
    <row r="11" spans="1:6" ht="15">
      <c r="A11" s="4" t="s">
        <v>25</v>
      </c>
      <c r="B11" s="6" t="s">
        <v>26</v>
      </c>
      <c r="C11" s="4" t="s">
        <v>22</v>
      </c>
      <c r="D11" s="24"/>
      <c r="E11" s="24">
        <f>177880.903192096/1000</f>
        <v>177.880903192096</v>
      </c>
      <c r="F11" s="24">
        <v>258.7824566008019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196310.127010695/1000</f>
        <v>196.310127010695</v>
      </c>
      <c r="F12" s="24">
        <v>204.64103320070055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751720.122436611/1000</f>
        <v>751.720122436611</v>
      </c>
      <c r="F14" s="23">
        <v>766.1523881933209</v>
      </c>
    </row>
    <row r="15" spans="1:6" ht="14.25">
      <c r="A15" s="4"/>
      <c r="B15" s="5" t="s">
        <v>30</v>
      </c>
      <c r="C15" s="4" t="s">
        <v>31</v>
      </c>
      <c r="D15" s="23">
        <v>227.4994980133007</v>
      </c>
      <c r="E15" s="23">
        <v>229.29999999999998</v>
      </c>
      <c r="F15" s="23">
        <f>E15</f>
        <v>229.29999999999998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196.310127010695</v>
      </c>
      <c r="F16" s="29">
        <f>F12</f>
        <v>204.64103320070055</v>
      </c>
    </row>
    <row r="17" spans="1:6" ht="14.25">
      <c r="A17" s="4"/>
      <c r="B17" s="5" t="s">
        <v>36</v>
      </c>
      <c r="C17" s="4" t="s">
        <v>33</v>
      </c>
      <c r="D17" s="23">
        <v>104.00507340715862</v>
      </c>
      <c r="E17" s="23">
        <v>105.5</v>
      </c>
      <c r="F17" s="23">
        <f>E17</f>
        <v>105.5</v>
      </c>
    </row>
    <row r="18" spans="1:6" ht="33.7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1126.905304448655</v>
      </c>
      <c r="F19" s="28">
        <f>F20+F21+F22</f>
        <v>1230.6727029497572</v>
      </c>
    </row>
    <row r="20" spans="1:6" ht="14.25">
      <c r="A20" s="4" t="s">
        <v>38</v>
      </c>
      <c r="B20" s="5" t="s">
        <v>41</v>
      </c>
      <c r="C20" s="4" t="s">
        <v>22</v>
      </c>
      <c r="D20" s="24"/>
      <c r="E20" s="28">
        <f>E10</f>
        <v>752.714274245864</v>
      </c>
      <c r="F20" s="28">
        <f>F10</f>
        <v>767.2492131482549</v>
      </c>
    </row>
    <row r="21" spans="1:6" ht="14.25">
      <c r="A21" s="4" t="s">
        <v>39</v>
      </c>
      <c r="B21" s="5" t="s">
        <v>42</v>
      </c>
      <c r="C21" s="4" t="s">
        <v>22</v>
      </c>
      <c r="D21" s="24"/>
      <c r="E21" s="28">
        <f>E11</f>
        <v>177.880903192096</v>
      </c>
      <c r="F21" s="28">
        <f>F11</f>
        <v>258.7824566008019</v>
      </c>
    </row>
    <row r="22" spans="1:6" ht="28.5">
      <c r="A22" s="4" t="s">
        <v>40</v>
      </c>
      <c r="B22" s="5" t="s">
        <v>52</v>
      </c>
      <c r="C22" s="4" t="s">
        <v>22</v>
      </c>
      <c r="D22" s="24"/>
      <c r="E22" s="28">
        <f>E16</f>
        <v>196.310127010695</v>
      </c>
      <c r="F22" s="28">
        <f>F16</f>
        <v>204.64103320070055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6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6"/>
      <c r="C34" s="7"/>
      <c r="D34" s="7"/>
      <c r="E34" s="7"/>
      <c r="F34" s="7"/>
    </row>
    <row r="35" spans="1:6" ht="14.25">
      <c r="A35" s="7"/>
      <c r="B35" s="16"/>
      <c r="C35" s="7"/>
      <c r="D35" s="7"/>
      <c r="E35" s="7"/>
      <c r="F35" s="7"/>
    </row>
    <row r="36" spans="1:6" ht="14.25">
      <c r="A36" s="7"/>
      <c r="B36" s="16"/>
      <c r="C36" s="7"/>
      <c r="D36" s="7"/>
      <c r="E36" s="7"/>
      <c r="F36" s="7"/>
    </row>
    <row r="37" spans="1:6" ht="14.25">
      <c r="A37" s="7"/>
      <c r="B37" s="16"/>
      <c r="C37" s="7"/>
      <c r="D37" s="7"/>
      <c r="E37" s="7"/>
      <c r="F37" s="7"/>
    </row>
    <row r="38" spans="1:6" ht="14.25">
      <c r="A38" s="7"/>
      <c r="B38" s="16"/>
      <c r="C38" s="7"/>
      <c r="D38" s="7"/>
      <c r="E38" s="7"/>
      <c r="F38" s="7"/>
    </row>
    <row r="39" spans="1:6" ht="14.25">
      <c r="A39" s="7"/>
      <c r="B39" s="16"/>
      <c r="C39" s="7"/>
      <c r="D39" s="7"/>
      <c r="E39" s="7"/>
      <c r="F39" s="7"/>
    </row>
    <row r="40" spans="1:6" ht="14.25">
      <c r="A40" s="7"/>
      <c r="B40" s="16"/>
      <c r="C40" s="7"/>
      <c r="D40" s="7"/>
      <c r="E40" s="7"/>
      <c r="F40" s="7"/>
    </row>
    <row r="41" spans="1:6" ht="14.25">
      <c r="A41" s="7"/>
      <c r="B41" s="16"/>
      <c r="C41" s="7"/>
      <c r="D41" s="7"/>
      <c r="E41" s="7"/>
      <c r="F41" s="7"/>
    </row>
    <row r="42" spans="1:6" ht="14.25">
      <c r="A42" s="7"/>
      <c r="B42" s="16"/>
      <c r="C42" s="7"/>
      <c r="D42" s="7"/>
      <c r="E42" s="7"/>
      <c r="F42" s="7"/>
    </row>
    <row r="43" spans="1:6" ht="14.25">
      <c r="A43" s="7"/>
      <c r="B43" s="16"/>
      <c r="C43" s="7"/>
      <c r="D43" s="7"/>
      <c r="E43" s="7"/>
      <c r="F43" s="7"/>
    </row>
    <row r="44" spans="1:6" ht="14.25">
      <c r="A44" s="7"/>
      <c r="B44" s="16"/>
      <c r="C44" s="7"/>
      <c r="D44" s="7"/>
      <c r="E44" s="7"/>
      <c r="F44" s="7"/>
    </row>
    <row r="45" spans="1:6" ht="14.25">
      <c r="A45" s="7"/>
      <c r="B45" s="16"/>
      <c r="C45" s="7"/>
      <c r="D45" s="7"/>
      <c r="E45" s="7"/>
      <c r="F45" s="7"/>
    </row>
    <row r="46" spans="1:6" ht="14.25">
      <c r="A46" s="7"/>
      <c r="B46" s="16"/>
      <c r="C46" s="7"/>
      <c r="D46" s="7"/>
      <c r="E46" s="7"/>
      <c r="F46" s="7"/>
    </row>
    <row r="47" spans="1:6" ht="14.25">
      <c r="A47" s="7"/>
      <c r="B47" s="16"/>
      <c r="C47" s="7"/>
      <c r="D47" s="7"/>
      <c r="E47" s="7"/>
      <c r="F47" s="7"/>
    </row>
    <row r="48" spans="1:6" ht="14.25">
      <c r="A48" s="7"/>
      <c r="B48" s="16"/>
      <c r="C48" s="7"/>
      <c r="D48" s="7"/>
      <c r="E48" s="7"/>
      <c r="F48" s="7"/>
    </row>
    <row r="49" spans="1:6" ht="14.25">
      <c r="A49" s="7"/>
      <c r="B49" s="16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0" sqref="F20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8.00390625" style="1" customWidth="1"/>
    <col min="6" max="6" width="34.28125" style="1" customWidth="1"/>
    <col min="7" max="16384" width="9.140625" style="1" customWidth="1"/>
  </cols>
  <sheetData>
    <row r="1" spans="1:6" ht="85.5" customHeight="1">
      <c r="A1" s="32" t="s">
        <v>67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73</v>
      </c>
      <c r="F2" s="34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170</v>
      </c>
      <c r="E3" s="23">
        <v>170</v>
      </c>
      <c r="F3" s="23">
        <v>170</v>
      </c>
    </row>
    <row r="4" spans="1:6" ht="57" customHeight="1">
      <c r="A4" s="4">
        <v>2</v>
      </c>
      <c r="B4" s="5" t="s">
        <v>15</v>
      </c>
      <c r="C4" s="4" t="s">
        <v>14</v>
      </c>
      <c r="D4" s="23">
        <v>160.04241666666667</v>
      </c>
      <c r="E4" s="23">
        <v>159.69608333333332</v>
      </c>
      <c r="F4" s="23">
        <v>160.27358333333333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711.749667</v>
      </c>
      <c r="E5" s="23">
        <v>680.9112</v>
      </c>
      <c r="F5" s="23">
        <v>633.7736</v>
      </c>
    </row>
    <row r="6" spans="1:6" ht="23.25" customHeight="1">
      <c r="A6" s="4">
        <v>4</v>
      </c>
      <c r="B6" s="5" t="s">
        <v>49</v>
      </c>
      <c r="C6" s="4" t="s">
        <v>17</v>
      </c>
      <c r="D6" s="23">
        <v>626.321905</v>
      </c>
      <c r="E6" s="23">
        <v>593.188</v>
      </c>
      <c r="F6" s="23">
        <v>545.711057822132</v>
      </c>
    </row>
    <row r="7" spans="1:6" ht="24" customHeight="1">
      <c r="A7" s="4">
        <v>5</v>
      </c>
      <c r="B7" s="5" t="s">
        <v>18</v>
      </c>
      <c r="C7" s="4" t="s">
        <v>19</v>
      </c>
      <c r="D7" s="23">
        <v>1044.204</v>
      </c>
      <c r="E7" s="23">
        <v>883.9863</v>
      </c>
      <c r="F7" s="23">
        <v>858.2835218338884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1040.0156</v>
      </c>
      <c r="E8" s="23">
        <v>881.0034</v>
      </c>
      <c r="F8" s="23">
        <v>854.9729218338883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1518.346318257305</v>
      </c>
      <c r="F9" s="29">
        <f>F10+F11+F12</f>
        <v>1801.9609113540191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611727.341780351/1000</f>
        <v>611.727341780351</v>
      </c>
      <c r="F10" s="24">
        <v>729.0668140482973</v>
      </c>
    </row>
    <row r="11" spans="1:6" ht="15">
      <c r="A11" s="4" t="s">
        <v>25</v>
      </c>
      <c r="B11" s="6" t="s">
        <v>26</v>
      </c>
      <c r="C11" s="4" t="s">
        <v>22</v>
      </c>
      <c r="D11" s="24"/>
      <c r="E11" s="24">
        <f>314856.448515326/1000</f>
        <v>314.856448515326</v>
      </c>
      <c r="F11" s="24">
        <v>330.4757806997844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591762.527961628/1000</f>
        <v>591.762527961628</v>
      </c>
      <c r="F12" s="24">
        <v>742.4183166059374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609353.413056068/1000</f>
        <v>609.353413056068</v>
      </c>
      <c r="F14" s="23">
        <v>726.7183408590939</v>
      </c>
    </row>
    <row r="15" spans="1:6" ht="14.25">
      <c r="A15" s="4"/>
      <c r="B15" s="5" t="s">
        <v>30</v>
      </c>
      <c r="C15" s="4" t="s">
        <v>31</v>
      </c>
      <c r="D15" s="23">
        <v>228.14035951367975</v>
      </c>
      <c r="E15" s="23">
        <v>257.2</v>
      </c>
      <c r="F15" s="23">
        <v>257.2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591.762527961628</v>
      </c>
      <c r="F16" s="29">
        <f>F12</f>
        <v>742.4183166059374</v>
      </c>
    </row>
    <row r="17" spans="1:6" ht="14.25">
      <c r="A17" s="4"/>
      <c r="B17" s="5" t="s">
        <v>36</v>
      </c>
      <c r="C17" s="4" t="s">
        <v>33</v>
      </c>
      <c r="D17" s="23">
        <v>169.77195374562825</v>
      </c>
      <c r="E17" s="23">
        <v>170.6</v>
      </c>
      <c r="F17" s="23">
        <v>170.6</v>
      </c>
    </row>
    <row r="18" spans="1:6" ht="33.7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1515.0850679134533</v>
      </c>
      <c r="F19" s="28">
        <f>F20+F21+F22</f>
        <v>1798.6823556295649</v>
      </c>
    </row>
    <row r="20" spans="1:6" ht="14.25">
      <c r="A20" s="4" t="s">
        <v>38</v>
      </c>
      <c r="B20" s="5" t="s">
        <v>41</v>
      </c>
      <c r="C20" s="4" t="s">
        <v>22</v>
      </c>
      <c r="D20" s="24"/>
      <c r="E20" s="24">
        <f>610179.600556964/1000</f>
        <v>610.179600556964</v>
      </c>
      <c r="F20" s="24">
        <v>727.5788753547288</v>
      </c>
    </row>
    <row r="21" spans="1:6" ht="14.25">
      <c r="A21" s="4" t="s">
        <v>39</v>
      </c>
      <c r="B21" s="5" t="s">
        <v>42</v>
      </c>
      <c r="C21" s="4" t="s">
        <v>22</v>
      </c>
      <c r="D21" s="24"/>
      <c r="E21" s="24">
        <f>313142.939394861/1000</f>
        <v>313.142939394861</v>
      </c>
      <c r="F21" s="24">
        <v>328.68516366889867</v>
      </c>
    </row>
    <row r="22" spans="1:6" ht="28.5">
      <c r="A22" s="4" t="s">
        <v>40</v>
      </c>
      <c r="B22" s="5" t="s">
        <v>52</v>
      </c>
      <c r="C22" s="4" t="s">
        <v>22</v>
      </c>
      <c r="D22" s="24"/>
      <c r="E22" s="28">
        <f>E16</f>
        <v>591.762527961628</v>
      </c>
      <c r="F22" s="28">
        <f>F16</f>
        <v>742.4183166059374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7"/>
      <c r="C28" s="7"/>
      <c r="D28" s="7"/>
      <c r="E28" s="7"/>
      <c r="F28" s="7"/>
    </row>
    <row r="29" spans="1:6" ht="51" customHeight="1">
      <c r="A29" s="15"/>
      <c r="B29" s="33"/>
      <c r="C29" s="33"/>
      <c r="D29" s="33"/>
      <c r="E29" s="33"/>
      <c r="F29" s="33"/>
    </row>
    <row r="30" spans="1:9" s="11" customFormat="1" ht="51.75" customHeight="1">
      <c r="A30" s="12"/>
      <c r="B30" s="33"/>
      <c r="C30" s="33"/>
      <c r="D30" s="33"/>
      <c r="E30" s="33"/>
      <c r="F30" s="33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:F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421875" style="1" customWidth="1"/>
    <col min="6" max="6" width="30.8515625" style="1" customWidth="1"/>
    <col min="7" max="16384" width="9.140625" style="1" customWidth="1"/>
  </cols>
  <sheetData>
    <row r="1" spans="1:6" ht="85.5" customHeight="1">
      <c r="A1" s="32" t="s">
        <v>68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74</v>
      </c>
      <c r="F2" s="34" t="s">
        <v>65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140</v>
      </c>
      <c r="E3" s="23">
        <v>140</v>
      </c>
      <c r="F3" s="23">
        <v>140</v>
      </c>
    </row>
    <row r="4" spans="1:6" ht="57.75" customHeight="1">
      <c r="A4" s="4">
        <v>2</v>
      </c>
      <c r="B4" s="5" t="s">
        <v>15</v>
      </c>
      <c r="C4" s="4" t="s">
        <v>14</v>
      </c>
      <c r="D4" s="23">
        <v>129.35383333333334</v>
      </c>
      <c r="E4" s="23">
        <v>125.69208333333333</v>
      </c>
      <c r="F4" s="23">
        <v>126.032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443.45846700000004</v>
      </c>
      <c r="E5" s="23">
        <v>164.88</v>
      </c>
      <c r="F5" s="23">
        <v>165.60000000000002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348.2871638</v>
      </c>
      <c r="E6" s="23">
        <v>76.66839999999999</v>
      </c>
      <c r="F6" s="23">
        <v>73.00300000000001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1878.4230000000002</v>
      </c>
      <c r="E7" s="23">
        <v>2046.9701</v>
      </c>
      <c r="F7" s="23">
        <v>2484.2269999999994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1876.1890000000003</v>
      </c>
      <c r="E8" s="23">
        <v>2044.487</v>
      </c>
      <c r="F8" s="23">
        <v>2480.2809999999995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1722.701564604392</v>
      </c>
      <c r="F9" s="29">
        <f>F10+F11+F12</f>
        <v>2632.0665428481275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145995.705179294/1000</f>
        <v>145.995705179294</v>
      </c>
      <c r="F10" s="24">
        <v>237.94525301129795</v>
      </c>
    </row>
    <row r="11" spans="1:6" ht="20.25" customHeight="1">
      <c r="A11" s="4" t="s">
        <v>25</v>
      </c>
      <c r="B11" s="6" t="s">
        <v>26</v>
      </c>
      <c r="C11" s="4" t="s">
        <v>22</v>
      </c>
      <c r="D11" s="24"/>
      <c r="E11" s="24">
        <f>202094.413414048/1000</f>
        <v>202.094413414048</v>
      </c>
      <c r="F11" s="24">
        <v>212.03300851235466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1374611.44601105/1000</f>
        <v>1374.6114460110498</v>
      </c>
      <c r="F12" s="24">
        <v>2182.088281324475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145509.593426155/1000</f>
        <v>145.50959342615502</v>
      </c>
      <c r="F14" s="23">
        <v>237.4526870157839</v>
      </c>
    </row>
    <row r="15" spans="1:6" ht="14.25">
      <c r="A15" s="4"/>
      <c r="B15" s="5" t="s">
        <v>30</v>
      </c>
      <c r="C15" s="4" t="s">
        <v>31</v>
      </c>
      <c r="D15" s="23">
        <v>409.75</v>
      </c>
      <c r="E15" s="23">
        <v>455</v>
      </c>
      <c r="F15" s="23">
        <f>E15</f>
        <v>455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1374.6114460110498</v>
      </c>
      <c r="F16" s="29">
        <f>F12</f>
        <v>2182.088281324475</v>
      </c>
    </row>
    <row r="17" spans="1:6" ht="14.25">
      <c r="A17" s="4"/>
      <c r="B17" s="5" t="s">
        <v>36</v>
      </c>
      <c r="C17" s="4" t="s">
        <v>33</v>
      </c>
      <c r="D17" s="23">
        <v>171.27</v>
      </c>
      <c r="E17" s="23">
        <v>172.7</v>
      </c>
      <c r="F17" s="23">
        <f>E17</f>
        <v>172.7</v>
      </c>
    </row>
    <row r="18" spans="1:6" ht="42.7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1719.3481029732188</v>
      </c>
      <c r="F19" s="28">
        <f>F20+F21+F22</f>
        <v>2628.581126650572</v>
      </c>
    </row>
    <row r="20" spans="1:6" ht="14.25">
      <c r="A20" s="4" t="s">
        <v>38</v>
      </c>
      <c r="B20" s="5" t="s">
        <v>41</v>
      </c>
      <c r="C20" s="4" t="s">
        <v>22</v>
      </c>
      <c r="D20" s="24"/>
      <c r="E20" s="23">
        <f>145616.376560328/1000</f>
        <v>145.616376560328</v>
      </c>
      <c r="F20" s="24">
        <v>237.5678058114989</v>
      </c>
    </row>
    <row r="21" spans="1:6" ht="14.25">
      <c r="A21" s="4" t="s">
        <v>39</v>
      </c>
      <c r="B21" s="5" t="s">
        <v>42</v>
      </c>
      <c r="C21" s="4" t="s">
        <v>22</v>
      </c>
      <c r="D21" s="24"/>
      <c r="E21" s="24">
        <f>199120.280401841/1000</f>
        <v>199.120280401841</v>
      </c>
      <c r="F21" s="24">
        <v>208.92503951459844</v>
      </c>
    </row>
    <row r="22" spans="1:6" ht="28.5">
      <c r="A22" s="4" t="s">
        <v>40</v>
      </c>
      <c r="B22" s="5" t="s">
        <v>52</v>
      </c>
      <c r="C22" s="4" t="s">
        <v>22</v>
      </c>
      <c r="D22" s="24"/>
      <c r="E22" s="28">
        <f>E16</f>
        <v>1374.6114460110498</v>
      </c>
      <c r="F22" s="28">
        <f>F16</f>
        <v>2182.088281324475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7"/>
      <c r="C28" s="7"/>
      <c r="D28" s="7"/>
      <c r="E28" s="7"/>
      <c r="F28" s="7"/>
    </row>
    <row r="29" spans="1:6" ht="60.75" customHeight="1">
      <c r="A29" s="15"/>
      <c r="B29" s="33"/>
      <c r="C29" s="33"/>
      <c r="D29" s="33"/>
      <c r="E29" s="33"/>
      <c r="F29" s="33"/>
    </row>
    <row r="30" spans="1:9" s="11" customFormat="1" ht="45.75" customHeight="1">
      <c r="A30" s="12"/>
      <c r="B30" s="33"/>
      <c r="C30" s="33"/>
      <c r="D30" s="33"/>
      <c r="E30" s="33"/>
      <c r="F30" s="33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8" sqref="M1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7.8515625" style="1" customWidth="1"/>
    <col min="6" max="6" width="28.28125" style="1" customWidth="1"/>
    <col min="7" max="16384" width="9.140625" style="1" customWidth="1"/>
  </cols>
  <sheetData>
    <row r="1" spans="1:6" ht="94.5" customHeight="1">
      <c r="A1" s="32" t="s">
        <v>69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75</v>
      </c>
      <c r="F2" s="34" t="s">
        <v>78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221</v>
      </c>
      <c r="E3" s="23">
        <v>221</v>
      </c>
      <c r="F3" s="23">
        <v>221</v>
      </c>
    </row>
    <row r="4" spans="1:6" ht="61.5" customHeight="1">
      <c r="A4" s="4">
        <v>2</v>
      </c>
      <c r="B4" s="5" t="s">
        <v>15</v>
      </c>
      <c r="C4" s="4" t="s">
        <v>14</v>
      </c>
      <c r="D4" s="23">
        <v>212.64958333333334</v>
      </c>
      <c r="E4" s="23">
        <v>213.36975</v>
      </c>
      <c r="F4" s="23">
        <v>213.37791666666666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1414.292212</v>
      </c>
      <c r="E5" s="23">
        <v>1081.276</v>
      </c>
      <c r="F5" s="23">
        <v>1069.272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1372.710572</v>
      </c>
      <c r="E6" s="23">
        <v>1044.9202</v>
      </c>
      <c r="F6" s="23">
        <v>1036.782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199.77800000000002</v>
      </c>
      <c r="E7" s="23">
        <v>127.229</v>
      </c>
      <c r="F7" s="23">
        <v>199.77800000000002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198.06600000000003</v>
      </c>
      <c r="E8" s="23">
        <v>127.229</v>
      </c>
      <c r="F8" s="23">
        <v>199.77800000000002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1618.6959518791766</v>
      </c>
      <c r="F9" s="29">
        <f>F10+F11+F12</f>
        <v>2012.4782014390858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1153771.95687982/1000</f>
        <v>1153.77195687982</v>
      </c>
      <c r="F10" s="24">
        <v>1314.6794519034604</v>
      </c>
    </row>
    <row r="11" spans="1:6" ht="15">
      <c r="A11" s="4" t="s">
        <v>25</v>
      </c>
      <c r="B11" s="6" t="s">
        <v>26</v>
      </c>
      <c r="C11" s="4" t="s">
        <v>22</v>
      </c>
      <c r="D11" s="24"/>
      <c r="E11" s="24">
        <f>401749.36176672/1000</f>
        <v>401.74936176672</v>
      </c>
      <c r="F11" s="24">
        <v>583.8415786808573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63174.6332326366/1000</f>
        <v>63.1746332326366</v>
      </c>
      <c r="F12" s="24">
        <v>113.95717085476802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1152316.60038462/1000</f>
        <v>1152.31660038462</v>
      </c>
      <c r="F14" s="23">
        <v>1313.0445451837502</v>
      </c>
    </row>
    <row r="15" spans="1:6" ht="14.25">
      <c r="A15" s="4"/>
      <c r="B15" s="5" t="s">
        <v>30</v>
      </c>
      <c r="C15" s="4" t="s">
        <v>31</v>
      </c>
      <c r="D15" s="23">
        <v>254.84</v>
      </c>
      <c r="E15" s="23">
        <v>261.2</v>
      </c>
      <c r="F15" s="23">
        <v>261.2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63.1746332326366</v>
      </c>
      <c r="F16" s="29">
        <f>F12</f>
        <v>113.95717085476802</v>
      </c>
    </row>
    <row r="17" spans="1:6" ht="14.25">
      <c r="A17" s="4"/>
      <c r="B17" s="5" t="s">
        <v>36</v>
      </c>
      <c r="C17" s="4" t="s">
        <v>33</v>
      </c>
      <c r="D17" s="23">
        <v>116.06</v>
      </c>
      <c r="E17" s="23">
        <v>118.9</v>
      </c>
      <c r="F17" s="23">
        <v>118.9</v>
      </c>
    </row>
    <row r="18" spans="1:6" ht="35.2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E20+E22</f>
        <v>1216.9465901124565</v>
      </c>
      <c r="F19" s="28">
        <f>F20+F22</f>
        <v>1428.6366227582284</v>
      </c>
    </row>
    <row r="20" spans="1:6" ht="14.25">
      <c r="A20" s="4" t="s">
        <v>38</v>
      </c>
      <c r="B20" s="5" t="s">
        <v>41</v>
      </c>
      <c r="C20" s="4" t="s">
        <v>22</v>
      </c>
      <c r="D20" s="24"/>
      <c r="E20" s="28">
        <f>E10</f>
        <v>1153.77195687982</v>
      </c>
      <c r="F20" s="28">
        <f>F10</f>
        <v>1314.6794519034604</v>
      </c>
    </row>
    <row r="21" spans="1:6" ht="14.25">
      <c r="A21" s="4" t="s">
        <v>39</v>
      </c>
      <c r="B21" s="5" t="s">
        <v>42</v>
      </c>
      <c r="C21" s="4" t="s">
        <v>22</v>
      </c>
      <c r="D21" s="24"/>
      <c r="E21" s="29">
        <f>E11</f>
        <v>401.74936176672</v>
      </c>
      <c r="F21" s="29">
        <f>F11</f>
        <v>583.8415786808573</v>
      </c>
    </row>
    <row r="22" spans="1:6" ht="28.5">
      <c r="A22" s="4" t="s">
        <v>40</v>
      </c>
      <c r="B22" s="5" t="s">
        <v>52</v>
      </c>
      <c r="C22" s="4" t="s">
        <v>22</v>
      </c>
      <c r="D22" s="24"/>
      <c r="E22" s="28">
        <f>E16</f>
        <v>63.1746332326366</v>
      </c>
      <c r="F22" s="28">
        <f>F16</f>
        <v>113.95717085476802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7"/>
      <c r="C28" s="7"/>
      <c r="D28" s="7"/>
      <c r="E28" s="7"/>
      <c r="F28" s="7"/>
    </row>
    <row r="29" spans="1:6" ht="14.25">
      <c r="A29" s="15"/>
      <c r="B29" s="12"/>
      <c r="C29" s="13"/>
      <c r="D29" s="13"/>
      <c r="E29" s="13"/>
      <c r="F29" s="7"/>
    </row>
    <row r="30" spans="1:9" s="11" customFormat="1" ht="14.25" customHeight="1">
      <c r="A30" s="12"/>
      <c r="B30" s="13"/>
      <c r="C30" s="13"/>
      <c r="D30" s="13"/>
      <c r="E30" s="13"/>
      <c r="F30" s="10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2">
    <mergeCell ref="A1:F1"/>
    <mergeCell ref="A31:F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1">
      <selection activeCell="F20" sqref="F20:F21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0.7109375" style="1" customWidth="1"/>
    <col min="5" max="5" width="28.140625" style="1" customWidth="1"/>
    <col min="6" max="6" width="31.421875" style="1" customWidth="1"/>
    <col min="7" max="16384" width="9.140625" style="1" customWidth="1"/>
  </cols>
  <sheetData>
    <row r="1" spans="1:6" ht="94.5" customHeight="1">
      <c r="A1" s="32" t="s">
        <v>70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76</v>
      </c>
      <c r="F2" s="34" t="s">
        <v>78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245</v>
      </c>
      <c r="E3" s="23">
        <v>245</v>
      </c>
      <c r="F3" s="23">
        <v>245</v>
      </c>
    </row>
    <row r="4" spans="1:6" ht="59.25" customHeight="1">
      <c r="A4" s="4">
        <v>2</v>
      </c>
      <c r="B4" s="5" t="s">
        <v>15</v>
      </c>
      <c r="C4" s="4" t="s">
        <v>14</v>
      </c>
      <c r="D4" s="23">
        <f>'[2]Год'!$H$12-'[2]Год'!$H$14</f>
        <v>188.96875</v>
      </c>
      <c r="E4" s="23">
        <v>189.63583333333332</v>
      </c>
      <c r="F4" s="23">
        <v>188.38083333333333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787.1886649999999</v>
      </c>
      <c r="E5" s="23">
        <v>699.277</v>
      </c>
      <c r="F5" s="23">
        <v>706.4560000000001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662.154922</v>
      </c>
      <c r="E6" s="23">
        <v>583.2555</v>
      </c>
      <c r="F6" s="23">
        <v>588.9322130000002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1512.1799999999998</v>
      </c>
      <c r="E7" s="23">
        <v>1405.91</v>
      </c>
      <c r="F7" s="23">
        <v>1422.9408195689643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1507.1229999999998</v>
      </c>
      <c r="E8" s="23">
        <v>1401.2699</v>
      </c>
      <c r="F8" s="23">
        <v>1418.3007195689643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1898.505577307606</v>
      </c>
      <c r="F9" s="29">
        <f>F10+F11+F12</f>
        <v>2343.767635930328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551268.792394437/1000</f>
        <v>551.268792394437</v>
      </c>
      <c r="F10" s="24">
        <v>708.571013028253</v>
      </c>
    </row>
    <row r="11" spans="1:6" ht="28.5">
      <c r="A11" s="4" t="s">
        <v>25</v>
      </c>
      <c r="B11" s="6" t="s">
        <v>26</v>
      </c>
      <c r="C11" s="4" t="s">
        <v>22</v>
      </c>
      <c r="D11" s="24"/>
      <c r="E11" s="24">
        <f>388524.382692172/1000</f>
        <v>388.524382692172</v>
      </c>
      <c r="F11" s="24">
        <v>403.887242725325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958712.402220997/1000</f>
        <v>958.712402220997</v>
      </c>
      <c r="F12" s="24">
        <v>1231.3093801767502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549781.928504799/1000</f>
        <v>549.781928504799</v>
      </c>
      <c r="F14" s="23">
        <v>706.9305993205428</v>
      </c>
    </row>
    <row r="15" spans="1:6" ht="14.25">
      <c r="A15" s="4"/>
      <c r="B15" s="5" t="s">
        <v>30</v>
      </c>
      <c r="C15" s="4" t="s">
        <v>31</v>
      </c>
      <c r="D15" s="23">
        <v>237.47215863476154</v>
      </c>
      <c r="E15" s="23">
        <v>245</v>
      </c>
      <c r="F15" s="23">
        <v>245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958.712402220997</v>
      </c>
      <c r="F16" s="29">
        <f>F12</f>
        <v>1231.3093801767502</v>
      </c>
    </row>
    <row r="17" spans="1:6" ht="14.25">
      <c r="A17" s="4"/>
      <c r="B17" s="5" t="s">
        <v>36</v>
      </c>
      <c r="C17" s="4" t="s">
        <v>33</v>
      </c>
      <c r="D17" s="23">
        <v>179.59275613617427</v>
      </c>
      <c r="E17" s="23">
        <v>178.6</v>
      </c>
      <c r="F17" s="23">
        <v>178.6</v>
      </c>
    </row>
    <row r="18" spans="1:6" ht="41.25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1896.1156651009442</v>
      </c>
      <c r="F19" s="28">
        <f>F20+F21+F22</f>
        <v>2341.263317376566</v>
      </c>
    </row>
    <row r="20" spans="1:6" ht="23.25" customHeight="1">
      <c r="A20" s="4" t="s">
        <v>38</v>
      </c>
      <c r="B20" s="5" t="s">
        <v>41</v>
      </c>
      <c r="C20" s="4" t="s">
        <v>22</v>
      </c>
      <c r="D20" s="24"/>
      <c r="E20" s="24">
        <f>550594.282099155/1000</f>
        <v>550.5942820991551</v>
      </c>
      <c r="F20" s="24">
        <v>707.8592894718837</v>
      </c>
    </row>
    <row r="21" spans="1:6" ht="21" customHeight="1">
      <c r="A21" s="4" t="s">
        <v>39</v>
      </c>
      <c r="B21" s="5" t="s">
        <v>42</v>
      </c>
      <c r="C21" s="4" t="s">
        <v>22</v>
      </c>
      <c r="D21" s="24"/>
      <c r="E21" s="24">
        <f>386808.980780792/1000</f>
        <v>386.808980780792</v>
      </c>
      <c r="F21" s="24">
        <v>402.0946477279325</v>
      </c>
    </row>
    <row r="22" spans="1:6" ht="33.75" customHeight="1">
      <c r="A22" s="4" t="s">
        <v>40</v>
      </c>
      <c r="B22" s="5" t="s">
        <v>52</v>
      </c>
      <c r="C22" s="4" t="s">
        <v>22</v>
      </c>
      <c r="D22" s="24"/>
      <c r="E22" s="28">
        <f>E16</f>
        <v>958.712402220997</v>
      </c>
      <c r="F22" s="28">
        <f>F16</f>
        <v>1231.3093801767502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9.5" customHeight="1">
      <c r="A28" s="7"/>
      <c r="B28" s="17"/>
      <c r="C28" s="7"/>
      <c r="D28" s="7"/>
      <c r="E28" s="7"/>
      <c r="F28" s="7"/>
    </row>
    <row r="29" spans="1:6" ht="60.75" customHeight="1">
      <c r="A29" s="15"/>
      <c r="B29" s="33"/>
      <c r="C29" s="33"/>
      <c r="D29" s="33"/>
      <c r="E29" s="33"/>
      <c r="F29" s="33"/>
    </row>
    <row r="30" spans="1:9" s="11" customFormat="1" ht="47.25" customHeight="1">
      <c r="A30" s="18"/>
      <c r="B30" s="33"/>
      <c r="C30" s="33"/>
      <c r="D30" s="33"/>
      <c r="E30" s="33"/>
      <c r="F30" s="33"/>
      <c r="G30" s="10"/>
      <c r="H30" s="10"/>
      <c r="I30" s="10"/>
    </row>
    <row r="31" spans="1:9" s="11" customFormat="1" ht="17.25" customHeight="1">
      <c r="A31" s="20"/>
      <c r="B31" s="20"/>
      <c r="C31" s="20"/>
      <c r="D31" s="20"/>
      <c r="E31" s="20"/>
      <c r="F31" s="20"/>
      <c r="G31" s="10"/>
      <c r="H31" s="10"/>
      <c r="I31" s="10"/>
    </row>
    <row r="32" spans="1:9" s="11" customFormat="1" ht="18" customHeight="1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7.25" customHeight="1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20.25" customHeight="1">
      <c r="A34" s="7"/>
      <c r="B34" s="17"/>
      <c r="C34" s="7"/>
      <c r="D34" s="7"/>
      <c r="E34" s="7"/>
      <c r="F34" s="7"/>
    </row>
    <row r="35" spans="1:6" ht="21" customHeight="1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3">
    <mergeCell ref="A1:F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zoomScale="75" zoomScaleNormal="75" zoomScalePageLayoutView="0" workbookViewId="0" topLeftCell="A7">
      <selection activeCell="S30" sqref="S30"/>
    </sheetView>
  </sheetViews>
  <sheetFormatPr defaultColWidth="9.140625" defaultRowHeight="15"/>
  <cols>
    <col min="1" max="1" width="4.8515625" style="1" customWidth="1"/>
    <col min="2" max="2" width="56.28125" style="1" customWidth="1"/>
    <col min="3" max="3" width="18.421875" style="1" customWidth="1"/>
    <col min="4" max="4" width="22.28125" style="1" customWidth="1"/>
    <col min="5" max="5" width="28.00390625" style="1" customWidth="1"/>
    <col min="6" max="6" width="33.8515625" style="1" customWidth="1"/>
    <col min="7" max="16384" width="9.140625" style="1" customWidth="1"/>
  </cols>
  <sheetData>
    <row r="1" spans="1:6" ht="96" customHeight="1">
      <c r="A1" s="32" t="s">
        <v>71</v>
      </c>
      <c r="B1" s="32"/>
      <c r="C1" s="32"/>
      <c r="D1" s="32"/>
      <c r="E1" s="32"/>
      <c r="F1" s="32"/>
    </row>
    <row r="2" spans="1:6" ht="92.25" customHeight="1">
      <c r="A2" s="4" t="s">
        <v>10</v>
      </c>
      <c r="B2" s="4" t="s">
        <v>11</v>
      </c>
      <c r="C2" s="4" t="s">
        <v>12</v>
      </c>
      <c r="D2" s="34" t="s">
        <v>63</v>
      </c>
      <c r="E2" s="34" t="s">
        <v>77</v>
      </c>
      <c r="F2" s="34" t="s">
        <v>78</v>
      </c>
    </row>
    <row r="3" spans="1:6" ht="25.5" customHeight="1">
      <c r="A3" s="4">
        <v>1</v>
      </c>
      <c r="B3" s="5" t="s">
        <v>13</v>
      </c>
      <c r="C3" s="4" t="s">
        <v>14</v>
      </c>
      <c r="D3" s="23">
        <v>260</v>
      </c>
      <c r="E3" s="23">
        <v>260</v>
      </c>
      <c r="F3" s="23">
        <v>260</v>
      </c>
    </row>
    <row r="4" spans="1:6" ht="63" customHeight="1">
      <c r="A4" s="4">
        <v>2</v>
      </c>
      <c r="B4" s="5" t="s">
        <v>15</v>
      </c>
      <c r="C4" s="4" t="s">
        <v>14</v>
      </c>
      <c r="D4" s="23">
        <v>217.79625</v>
      </c>
      <c r="E4" s="23">
        <v>218.564</v>
      </c>
      <c r="F4" s="23">
        <v>218.3665</v>
      </c>
    </row>
    <row r="5" spans="1:6" ht="21.75" customHeight="1">
      <c r="A5" s="4">
        <v>3</v>
      </c>
      <c r="B5" s="5" t="s">
        <v>16</v>
      </c>
      <c r="C5" s="4" t="s">
        <v>17</v>
      </c>
      <c r="D5" s="23">
        <v>933.48867</v>
      </c>
      <c r="E5" s="23">
        <v>991.729</v>
      </c>
      <c r="F5" s="23">
        <v>935.3040000000001</v>
      </c>
    </row>
    <row r="6" spans="1:6" ht="29.25" customHeight="1">
      <c r="A6" s="4">
        <v>4</v>
      </c>
      <c r="B6" s="5" t="s">
        <v>49</v>
      </c>
      <c r="C6" s="4" t="s">
        <v>17</v>
      </c>
      <c r="D6" s="23">
        <v>810.047213</v>
      </c>
      <c r="E6" s="23">
        <v>861.2024</v>
      </c>
      <c r="F6" s="23">
        <v>810.7830000000001</v>
      </c>
    </row>
    <row r="7" spans="1:6" ht="24.75" customHeight="1">
      <c r="A7" s="4">
        <v>5</v>
      </c>
      <c r="B7" s="5" t="s">
        <v>18</v>
      </c>
      <c r="C7" s="4" t="s">
        <v>19</v>
      </c>
      <c r="D7" s="23">
        <v>1934.8020000000001</v>
      </c>
      <c r="E7" s="23">
        <v>1785.7798</v>
      </c>
      <c r="F7" s="23">
        <v>1772.106</v>
      </c>
    </row>
    <row r="8" spans="1:6" ht="24" customHeight="1">
      <c r="A8" s="4">
        <v>6</v>
      </c>
      <c r="B8" s="5" t="s">
        <v>20</v>
      </c>
      <c r="C8" s="4" t="s">
        <v>19</v>
      </c>
      <c r="D8" s="23">
        <v>1929.439</v>
      </c>
      <c r="E8" s="23">
        <v>1781.1100000000001</v>
      </c>
      <c r="F8" s="23">
        <v>1767.437</v>
      </c>
    </row>
    <row r="9" spans="1:6" ht="21.75" customHeight="1">
      <c r="A9" s="4">
        <v>7</v>
      </c>
      <c r="B9" s="6" t="s">
        <v>21</v>
      </c>
      <c r="C9" s="4" t="s">
        <v>22</v>
      </c>
      <c r="D9" s="24"/>
      <c r="E9" s="29">
        <f>E10+E11+E12</f>
        <v>2503.338233924237</v>
      </c>
      <c r="F9" s="29">
        <f>F10+F11+F12</f>
        <v>3025.2989567614222</v>
      </c>
    </row>
    <row r="10" spans="1:6" ht="24.75" customHeight="1">
      <c r="A10" s="4" t="s">
        <v>23</v>
      </c>
      <c r="B10" s="6" t="s">
        <v>24</v>
      </c>
      <c r="C10" s="4" t="s">
        <v>22</v>
      </c>
      <c r="D10" s="24"/>
      <c r="E10" s="24">
        <f>820778.098933975/1000</f>
        <v>820.778098933975</v>
      </c>
      <c r="F10" s="24">
        <v>987.8171828615933</v>
      </c>
    </row>
    <row r="11" spans="1:6" ht="28.5">
      <c r="A11" s="4" t="s">
        <v>25</v>
      </c>
      <c r="B11" s="6" t="s">
        <v>26</v>
      </c>
      <c r="C11" s="4" t="s">
        <v>22</v>
      </c>
      <c r="D11" s="24"/>
      <c r="E11" s="24">
        <f>424036.359907012/1000</f>
        <v>424.036359907012</v>
      </c>
      <c r="F11" s="24">
        <v>443.3390927832585</v>
      </c>
    </row>
    <row r="12" spans="1:6" ht="30">
      <c r="A12" s="4" t="s">
        <v>27</v>
      </c>
      <c r="B12" s="6" t="s">
        <v>50</v>
      </c>
      <c r="C12" s="4" t="s">
        <v>22</v>
      </c>
      <c r="D12" s="24"/>
      <c r="E12" s="24">
        <f>1258523.77508325/1000</f>
        <v>1258.5237750832498</v>
      </c>
      <c r="F12" s="24">
        <v>1594.1426811165707</v>
      </c>
    </row>
    <row r="13" spans="1:7" ht="14.25">
      <c r="A13" s="4"/>
      <c r="B13" s="5"/>
      <c r="C13" s="4"/>
      <c r="D13" s="23"/>
      <c r="E13" s="23"/>
      <c r="F13" s="23"/>
      <c r="G13" s="9"/>
    </row>
    <row r="14" spans="1:6" ht="14.25">
      <c r="A14" s="4" t="s">
        <v>28</v>
      </c>
      <c r="B14" s="5" t="s">
        <v>29</v>
      </c>
      <c r="C14" s="4" t="s">
        <v>22</v>
      </c>
      <c r="D14" s="24"/>
      <c r="E14" s="24">
        <f>818580.391161017/1000</f>
        <v>818.580391161017</v>
      </c>
      <c r="F14" s="23">
        <v>985.5566711066339</v>
      </c>
    </row>
    <row r="15" spans="1:6" ht="14.25">
      <c r="A15" s="4"/>
      <c r="B15" s="5" t="s">
        <v>30</v>
      </c>
      <c r="C15" s="4" t="s">
        <v>31</v>
      </c>
      <c r="D15" s="23">
        <v>256.60464557031804</v>
      </c>
      <c r="E15" s="23">
        <v>242</v>
      </c>
      <c r="F15" s="23">
        <v>242</v>
      </c>
    </row>
    <row r="16" spans="1:6" ht="14.25">
      <c r="A16" s="4" t="s">
        <v>32</v>
      </c>
      <c r="B16" s="5" t="s">
        <v>46</v>
      </c>
      <c r="C16" s="4" t="s">
        <v>22</v>
      </c>
      <c r="D16" s="24"/>
      <c r="E16" s="29">
        <f>E12</f>
        <v>1258.5237750832498</v>
      </c>
      <c r="F16" s="29">
        <f>F12</f>
        <v>1594.1426811165707</v>
      </c>
    </row>
    <row r="17" spans="1:6" ht="14.25">
      <c r="A17" s="4"/>
      <c r="B17" s="5" t="s">
        <v>36</v>
      </c>
      <c r="C17" s="4" t="s">
        <v>33</v>
      </c>
      <c r="D17" s="23">
        <v>174.98764740216308</v>
      </c>
      <c r="E17" s="23">
        <v>179.7</v>
      </c>
      <c r="F17" s="23">
        <v>179.7</v>
      </c>
    </row>
    <row r="18" spans="1:6" ht="39" customHeight="1">
      <c r="A18" s="4"/>
      <c r="B18" s="5" t="s">
        <v>34</v>
      </c>
      <c r="C18" s="4"/>
      <c r="D18" s="23"/>
      <c r="E18" s="23" t="s">
        <v>59</v>
      </c>
      <c r="F18" s="23" t="str">
        <f>E18</f>
        <v>Приказ Минэнерго России от 20.06.2018г. №474 </v>
      </c>
    </row>
    <row r="19" spans="1:6" ht="15">
      <c r="A19" s="4">
        <v>11</v>
      </c>
      <c r="B19" s="6" t="s">
        <v>37</v>
      </c>
      <c r="C19" s="8" t="s">
        <v>22</v>
      </c>
      <c r="D19" s="23"/>
      <c r="E19" s="28">
        <f>E20+E21+E22</f>
        <v>2500.653268892003</v>
      </c>
      <c r="F19" s="28">
        <f>F20+F21+F22</f>
        <v>3022.5541004108245</v>
      </c>
    </row>
    <row r="20" spans="1:6" ht="42.75">
      <c r="A20" s="4" t="s">
        <v>38</v>
      </c>
      <c r="B20" s="5" t="s">
        <v>41</v>
      </c>
      <c r="C20" s="4" t="s">
        <v>22</v>
      </c>
      <c r="D20" s="24"/>
      <c r="E20" s="23">
        <f>819782.149081509/1000</f>
        <v>819.782149081509</v>
      </c>
      <c r="F20" s="23">
        <v>986.8373473738527</v>
      </c>
    </row>
    <row r="21" spans="1:6" ht="42.75">
      <c r="A21" s="4" t="s">
        <v>39</v>
      </c>
      <c r="B21" s="5" t="s">
        <v>42</v>
      </c>
      <c r="C21" s="4" t="s">
        <v>22</v>
      </c>
      <c r="D21" s="24"/>
      <c r="E21" s="23">
        <f>422347.344727244/1000</f>
        <v>422.347344727244</v>
      </c>
      <c r="F21" s="23">
        <v>441.5740719204011</v>
      </c>
    </row>
    <row r="22" spans="1:6" ht="42.75">
      <c r="A22" s="4" t="s">
        <v>40</v>
      </c>
      <c r="B22" s="5" t="s">
        <v>52</v>
      </c>
      <c r="C22" s="4" t="s">
        <v>22</v>
      </c>
      <c r="D22" s="24"/>
      <c r="E22" s="28">
        <f>E16</f>
        <v>1258.5237750832498</v>
      </c>
      <c r="F22" s="28">
        <f>F16</f>
        <v>1594.1426811165707</v>
      </c>
    </row>
    <row r="23" spans="1:6" ht="14.25">
      <c r="A23" s="4" t="s">
        <v>43</v>
      </c>
      <c r="B23" s="5" t="s">
        <v>51</v>
      </c>
      <c r="C23" s="4" t="s">
        <v>22</v>
      </c>
      <c r="D23" s="25"/>
      <c r="E23" s="25"/>
      <c r="F23" s="25"/>
    </row>
    <row r="24" spans="1:6" ht="14.25">
      <c r="A24" s="4"/>
      <c r="B24" s="5"/>
      <c r="C24" s="4"/>
      <c r="D24" s="25"/>
      <c r="E24" s="25"/>
      <c r="F24" s="25"/>
    </row>
    <row r="25" spans="1:6" ht="28.5">
      <c r="A25" s="4" t="s">
        <v>44</v>
      </c>
      <c r="B25" s="5" t="s">
        <v>53</v>
      </c>
      <c r="C25" s="4" t="s">
        <v>47</v>
      </c>
      <c r="D25" s="26"/>
      <c r="E25" s="26"/>
      <c r="F25" s="26"/>
    </row>
    <row r="26" spans="1:6" ht="14.25">
      <c r="A26" s="4"/>
      <c r="B26" s="5"/>
      <c r="C26" s="4"/>
      <c r="D26" s="25"/>
      <c r="E26" s="25"/>
      <c r="F26" s="25"/>
    </row>
    <row r="27" spans="1:6" ht="65.25" customHeight="1">
      <c r="A27" s="4" t="s">
        <v>45</v>
      </c>
      <c r="B27" s="5" t="s">
        <v>54</v>
      </c>
      <c r="C27" s="4" t="s">
        <v>22</v>
      </c>
      <c r="D27" s="23"/>
      <c r="E27" s="23"/>
      <c r="F27" s="23"/>
    </row>
    <row r="28" spans="1:6" ht="14.25">
      <c r="A28" s="7"/>
      <c r="B28" s="17"/>
      <c r="C28" s="7"/>
      <c r="D28" s="7"/>
      <c r="E28" s="7"/>
      <c r="F28" s="7"/>
    </row>
    <row r="29" spans="1:6" ht="48.75" customHeight="1">
      <c r="A29" s="15"/>
      <c r="B29" s="33"/>
      <c r="C29" s="33"/>
      <c r="D29" s="33"/>
      <c r="E29" s="33"/>
      <c r="F29" s="33"/>
    </row>
    <row r="30" spans="1:9" s="11" customFormat="1" ht="50.25" customHeight="1">
      <c r="A30" s="18"/>
      <c r="B30" s="33"/>
      <c r="C30" s="33"/>
      <c r="D30" s="33"/>
      <c r="E30" s="33"/>
      <c r="F30" s="33"/>
      <c r="G30" s="10"/>
      <c r="H30" s="10"/>
      <c r="I30" s="10"/>
    </row>
    <row r="31" spans="1:9" s="11" customFormat="1" ht="29.25" customHeight="1">
      <c r="A31" s="31"/>
      <c r="B31" s="31"/>
      <c r="C31" s="31"/>
      <c r="D31" s="31"/>
      <c r="E31" s="31"/>
      <c r="F31" s="31"/>
      <c r="G31" s="10"/>
      <c r="H31" s="10"/>
      <c r="I31" s="10"/>
    </row>
    <row r="32" spans="1:9" s="11" customFormat="1" ht="11.25">
      <c r="A32" s="12"/>
      <c r="B32" s="12"/>
      <c r="C32" s="10"/>
      <c r="D32" s="10"/>
      <c r="E32" s="10"/>
      <c r="F32" s="10"/>
      <c r="G32" s="10"/>
      <c r="H32" s="10"/>
      <c r="I32" s="10"/>
    </row>
    <row r="33" spans="1:9" s="11" customFormat="1" ht="11.25">
      <c r="A33" s="12"/>
      <c r="B33" s="12"/>
      <c r="C33" s="10"/>
      <c r="D33" s="10"/>
      <c r="E33" s="10"/>
      <c r="F33" s="10"/>
      <c r="G33" s="10"/>
      <c r="H33" s="10"/>
      <c r="I33" s="10"/>
    </row>
    <row r="34" spans="1:6" ht="14.25">
      <c r="A34" s="7"/>
      <c r="B34" s="17"/>
      <c r="C34" s="7"/>
      <c r="D34" s="7"/>
      <c r="E34" s="7"/>
      <c r="F34" s="7"/>
    </row>
    <row r="35" spans="1:6" ht="14.25">
      <c r="A35" s="7"/>
      <c r="B35" s="17"/>
      <c r="C35" s="7"/>
      <c r="D35" s="7"/>
      <c r="E35" s="7"/>
      <c r="F35" s="7"/>
    </row>
    <row r="36" spans="1:6" ht="14.25">
      <c r="A36" s="7"/>
      <c r="B36" s="17"/>
      <c r="C36" s="7"/>
      <c r="D36" s="7"/>
      <c r="E36" s="7"/>
      <c r="F36" s="7"/>
    </row>
    <row r="37" spans="1:6" ht="14.25">
      <c r="A37" s="7"/>
      <c r="B37" s="17"/>
      <c r="C37" s="7"/>
      <c r="D37" s="7"/>
      <c r="E37" s="7"/>
      <c r="F37" s="7"/>
    </row>
    <row r="38" spans="1:6" ht="14.25">
      <c r="A38" s="7"/>
      <c r="B38" s="17"/>
      <c r="C38" s="7"/>
      <c r="D38" s="7"/>
      <c r="E38" s="7"/>
      <c r="F38" s="7"/>
    </row>
    <row r="39" spans="1:6" ht="14.25">
      <c r="A39" s="7"/>
      <c r="B39" s="17"/>
      <c r="C39" s="7"/>
      <c r="D39" s="7"/>
      <c r="E39" s="7"/>
      <c r="F39" s="7"/>
    </row>
    <row r="40" spans="1:6" ht="14.25">
      <c r="A40" s="7"/>
      <c r="B40" s="17"/>
      <c r="C40" s="7"/>
      <c r="D40" s="7"/>
      <c r="E40" s="7"/>
      <c r="F40" s="7"/>
    </row>
    <row r="41" spans="1:6" ht="14.25">
      <c r="A41" s="7"/>
      <c r="B41" s="17"/>
      <c r="C41" s="7"/>
      <c r="D41" s="7"/>
      <c r="E41" s="7"/>
      <c r="F41" s="7"/>
    </row>
    <row r="42" spans="1:6" ht="14.25">
      <c r="A42" s="7"/>
      <c r="B42" s="17"/>
      <c r="C42" s="7"/>
      <c r="D42" s="7"/>
      <c r="E42" s="7"/>
      <c r="F42" s="7"/>
    </row>
    <row r="43" spans="1:6" ht="14.25">
      <c r="A43" s="7"/>
      <c r="B43" s="17"/>
      <c r="C43" s="7"/>
      <c r="D43" s="7"/>
      <c r="E43" s="7"/>
      <c r="F43" s="7"/>
    </row>
    <row r="44" spans="1:6" ht="14.25">
      <c r="A44" s="7"/>
      <c r="B44" s="17"/>
      <c r="C44" s="7"/>
      <c r="D44" s="7"/>
      <c r="E44" s="7"/>
      <c r="F44" s="7"/>
    </row>
    <row r="45" spans="1:6" ht="14.25">
      <c r="A45" s="7"/>
      <c r="B45" s="17"/>
      <c r="C45" s="7"/>
      <c r="D45" s="7"/>
      <c r="E45" s="7"/>
      <c r="F45" s="7"/>
    </row>
    <row r="46" spans="1:6" ht="14.25">
      <c r="A46" s="7"/>
      <c r="B46" s="17"/>
      <c r="C46" s="7"/>
      <c r="D46" s="7"/>
      <c r="E46" s="7"/>
      <c r="F46" s="7"/>
    </row>
    <row r="47" spans="1:6" ht="14.25">
      <c r="A47" s="7"/>
      <c r="B47" s="17"/>
      <c r="C47" s="7"/>
      <c r="D47" s="7"/>
      <c r="E47" s="7"/>
      <c r="F47" s="7"/>
    </row>
    <row r="48" spans="1:6" ht="14.25">
      <c r="A48" s="7"/>
      <c r="B48" s="17"/>
      <c r="C48" s="7"/>
      <c r="D48" s="7"/>
      <c r="E48" s="7"/>
      <c r="F48" s="7"/>
    </row>
    <row r="49" spans="1:6" ht="14.25">
      <c r="A49" s="7"/>
      <c r="B49" s="17"/>
      <c r="C49" s="7"/>
      <c r="D49" s="7"/>
      <c r="E49" s="7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7"/>
      <c r="C52" s="7"/>
      <c r="D52" s="7"/>
      <c r="E52" s="7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7"/>
      <c r="C54" s="7"/>
      <c r="D54" s="7"/>
      <c r="E54" s="7"/>
      <c r="F54" s="7"/>
    </row>
    <row r="55" spans="1:6" ht="14.25">
      <c r="A55" s="7"/>
      <c r="B55" s="7"/>
      <c r="C55" s="7"/>
      <c r="D55" s="7"/>
      <c r="E55" s="7"/>
      <c r="F55" s="7"/>
    </row>
    <row r="56" spans="1:6" ht="14.25">
      <c r="A56" s="7"/>
      <c r="B56" s="7"/>
      <c r="C56" s="7"/>
      <c r="D56" s="7"/>
      <c r="E56" s="7"/>
      <c r="F56" s="7"/>
    </row>
    <row r="57" spans="1:6" ht="14.25">
      <c r="A57" s="7"/>
      <c r="B57" s="7"/>
      <c r="C57" s="7"/>
      <c r="D57" s="7"/>
      <c r="E57" s="7"/>
      <c r="F57" s="7"/>
    </row>
    <row r="58" spans="1:6" ht="14.25">
      <c r="A58" s="7"/>
      <c r="B58" s="7"/>
      <c r="C58" s="7"/>
      <c r="D58" s="7"/>
      <c r="E58" s="7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7"/>
      <c r="C60" s="7"/>
      <c r="D60" s="7"/>
      <c r="E60" s="7"/>
      <c r="F60" s="7"/>
    </row>
    <row r="61" spans="1:6" ht="14.25">
      <c r="A61" s="7"/>
      <c r="B61" s="7"/>
      <c r="C61" s="7"/>
      <c r="D61" s="7"/>
      <c r="E61" s="7"/>
      <c r="F61" s="7"/>
    </row>
    <row r="62" spans="1:6" ht="14.25">
      <c r="A62" s="7"/>
      <c r="B62" s="7"/>
      <c r="C62" s="7"/>
      <c r="D62" s="7"/>
      <c r="E62" s="7"/>
      <c r="F62" s="7"/>
    </row>
    <row r="63" spans="1:6" ht="14.25">
      <c r="A63" s="7"/>
      <c r="B63" s="7"/>
      <c r="C63" s="7"/>
      <c r="D63" s="7"/>
      <c r="E63" s="7"/>
      <c r="F63" s="7"/>
    </row>
    <row r="64" spans="1:6" ht="14.25">
      <c r="A64" s="7"/>
      <c r="B64" s="7"/>
      <c r="C64" s="7"/>
      <c r="D64" s="7"/>
      <c r="E64" s="7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7"/>
      <c r="C66" s="7"/>
      <c r="D66" s="7"/>
      <c r="E66" s="7"/>
      <c r="F66" s="7"/>
    </row>
    <row r="67" spans="1:6" ht="14.25">
      <c r="A67" s="7"/>
      <c r="B67" s="7"/>
      <c r="C67" s="7"/>
      <c r="D67" s="7"/>
      <c r="E67" s="7"/>
      <c r="F67" s="7"/>
    </row>
    <row r="68" spans="1:6" ht="14.25">
      <c r="A68" s="7"/>
      <c r="B68" s="7"/>
      <c r="C68" s="7"/>
      <c r="D68" s="7"/>
      <c r="E68" s="7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7"/>
      <c r="C71" s="7"/>
      <c r="D71" s="7"/>
      <c r="E71" s="7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7"/>
      <c r="C73" s="7"/>
      <c r="D73" s="7"/>
      <c r="E73" s="7"/>
      <c r="F73" s="7"/>
    </row>
    <row r="74" spans="1:6" ht="14.25">
      <c r="A74" s="7"/>
      <c r="B74" s="7"/>
      <c r="C74" s="7"/>
      <c r="D74" s="7"/>
      <c r="E74" s="7"/>
      <c r="F74" s="7"/>
    </row>
    <row r="75" spans="1:6" ht="14.25">
      <c r="A75" s="7"/>
      <c r="B75" s="7"/>
      <c r="C75" s="7"/>
      <c r="D75" s="7"/>
      <c r="E75" s="7"/>
      <c r="F75" s="7"/>
    </row>
    <row r="76" spans="1:6" ht="14.25">
      <c r="A76" s="7"/>
      <c r="B76" s="7"/>
      <c r="C76" s="7"/>
      <c r="D76" s="7"/>
      <c r="E76" s="7"/>
      <c r="F76" s="7"/>
    </row>
    <row r="77" spans="1:6" ht="14.25">
      <c r="A77" s="7"/>
      <c r="B77" s="7"/>
      <c r="C77" s="7"/>
      <c r="D77" s="7"/>
      <c r="E77" s="7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7"/>
      <c r="C79" s="7"/>
      <c r="D79" s="7"/>
      <c r="E79" s="7"/>
      <c r="F79" s="7"/>
    </row>
    <row r="80" spans="1:6" ht="14.25">
      <c r="A80" s="7"/>
      <c r="B80" s="7"/>
      <c r="C80" s="7"/>
      <c r="D80" s="7"/>
      <c r="E80" s="7"/>
      <c r="F80" s="7"/>
    </row>
    <row r="81" spans="1:6" ht="14.25">
      <c r="A81" s="7"/>
      <c r="B81" s="7"/>
      <c r="C81" s="7"/>
      <c r="D81" s="7"/>
      <c r="E81" s="7"/>
      <c r="F81" s="7"/>
    </row>
    <row r="82" spans="1:6" ht="14.25">
      <c r="A82" s="7"/>
      <c r="B82" s="7"/>
      <c r="C82" s="7"/>
      <c r="D82" s="7"/>
      <c r="E82" s="7"/>
      <c r="F82" s="7"/>
    </row>
    <row r="83" spans="1:6" ht="14.25">
      <c r="A83" s="7"/>
      <c r="B83" s="7"/>
      <c r="C83" s="7"/>
      <c r="D83" s="7"/>
      <c r="E83" s="7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7"/>
      <c r="C86" s="7"/>
      <c r="D86" s="7"/>
      <c r="E86" s="7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7"/>
      <c r="C88" s="7"/>
      <c r="D88" s="7"/>
      <c r="E88" s="7"/>
      <c r="F88" s="7"/>
    </row>
    <row r="89" spans="1:6" ht="14.25">
      <c r="A89" s="7"/>
      <c r="B89" s="7"/>
      <c r="C89" s="7"/>
      <c r="D89" s="7"/>
      <c r="E89" s="7"/>
      <c r="F89" s="7"/>
    </row>
    <row r="90" spans="1:6" ht="14.25">
      <c r="A90" s="7"/>
      <c r="B90" s="7"/>
      <c r="C90" s="7"/>
      <c r="D90" s="7"/>
      <c r="E90" s="7"/>
      <c r="F90" s="7"/>
    </row>
    <row r="91" spans="1:6" ht="14.25">
      <c r="A91" s="7"/>
      <c r="B91" s="7"/>
      <c r="C91" s="7"/>
      <c r="D91" s="7"/>
      <c r="E91" s="7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7"/>
      <c r="C94" s="7"/>
      <c r="D94" s="7"/>
      <c r="E94" s="7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7"/>
      <c r="C96" s="7"/>
      <c r="D96" s="7"/>
      <c r="E96" s="7"/>
      <c r="F96" s="7"/>
    </row>
    <row r="97" spans="1:6" ht="14.25">
      <c r="A97" s="7"/>
      <c r="B97" s="7"/>
      <c r="C97" s="7"/>
      <c r="D97" s="7"/>
      <c r="E97" s="7"/>
      <c r="F97" s="7"/>
    </row>
    <row r="98" spans="1:6" ht="14.25">
      <c r="A98" s="7"/>
      <c r="B98" s="7"/>
      <c r="C98" s="7"/>
      <c r="D98" s="7"/>
      <c r="E98" s="7"/>
      <c r="F98" s="7"/>
    </row>
    <row r="99" spans="1:6" ht="14.25">
      <c r="A99" s="7"/>
      <c r="B99" s="7"/>
      <c r="C99" s="7"/>
      <c r="D99" s="7"/>
      <c r="E99" s="7"/>
      <c r="F99" s="7"/>
    </row>
    <row r="100" spans="1:6" ht="14.25">
      <c r="A100" s="7"/>
      <c r="B100" s="7"/>
      <c r="C100" s="7"/>
      <c r="D100" s="7"/>
      <c r="E100" s="7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7"/>
      <c r="C102" s="7"/>
      <c r="D102" s="7"/>
      <c r="E102" s="7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  <row r="108" spans="1:6" ht="14.25">
      <c r="A108" s="7"/>
      <c r="B108" s="7"/>
      <c r="C108" s="7"/>
      <c r="D108" s="7"/>
      <c r="E108" s="7"/>
      <c r="F108" s="7"/>
    </row>
    <row r="109" spans="1:6" ht="14.25">
      <c r="A109" s="7"/>
      <c r="B109" s="7"/>
      <c r="C109" s="7"/>
      <c r="D109" s="7"/>
      <c r="E109" s="7"/>
      <c r="F109" s="7"/>
    </row>
    <row r="110" spans="1:6" ht="14.25">
      <c r="A110" s="7"/>
      <c r="B110" s="7"/>
      <c r="C110" s="7"/>
      <c r="D110" s="7"/>
      <c r="E110" s="7"/>
      <c r="F110" s="7"/>
    </row>
    <row r="111" spans="1:6" ht="14.25">
      <c r="A111" s="7"/>
      <c r="B111" s="7"/>
      <c r="C111" s="7"/>
      <c r="D111" s="7"/>
      <c r="E111" s="7"/>
      <c r="F111" s="7"/>
    </row>
    <row r="112" spans="1:6" ht="14.25">
      <c r="A112" s="7"/>
      <c r="B112" s="7"/>
      <c r="C112" s="7"/>
      <c r="D112" s="7"/>
      <c r="E112" s="7"/>
      <c r="F112" s="7"/>
    </row>
    <row r="113" spans="1:6" ht="14.25">
      <c r="A113" s="7"/>
      <c r="B113" s="7"/>
      <c r="C113" s="7"/>
      <c r="D113" s="7"/>
      <c r="E113" s="7"/>
      <c r="F113" s="7"/>
    </row>
    <row r="114" spans="1:6" ht="14.25">
      <c r="A114" s="7"/>
      <c r="B114" s="7"/>
      <c r="C114" s="7"/>
      <c r="D114" s="7"/>
      <c r="E114" s="7"/>
      <c r="F114" s="7"/>
    </row>
    <row r="115" spans="1:6" ht="14.25">
      <c r="A115" s="7"/>
      <c r="B115" s="7"/>
      <c r="C115" s="7"/>
      <c r="D115" s="7"/>
      <c r="E115" s="7"/>
      <c r="F115" s="7"/>
    </row>
    <row r="116" spans="1:6" ht="14.25">
      <c r="A116" s="7"/>
      <c r="B116" s="7"/>
      <c r="C116" s="7"/>
      <c r="D116" s="7"/>
      <c r="E116" s="7"/>
      <c r="F116" s="7"/>
    </row>
    <row r="117" spans="1:6" ht="14.25">
      <c r="A117" s="7"/>
      <c r="B117" s="7"/>
      <c r="C117" s="7"/>
      <c r="D117" s="7"/>
      <c r="E117" s="7"/>
      <c r="F117" s="7"/>
    </row>
    <row r="118" spans="1:6" ht="14.25">
      <c r="A118" s="7"/>
      <c r="B118" s="7"/>
      <c r="C118" s="7"/>
      <c r="D118" s="7"/>
      <c r="E118" s="7"/>
      <c r="F118" s="7"/>
    </row>
  </sheetData>
  <sheetProtection/>
  <mergeCells count="4">
    <mergeCell ref="A1:F1"/>
    <mergeCell ref="A31:F31"/>
    <mergeCell ref="B29:F29"/>
    <mergeCell ref="B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2022-05-20T12:12:16Z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