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5895" windowWidth="14460" windowHeight="5925" tabRatio="811" activeTab="0"/>
  </bookViews>
  <sheets>
    <sheet name="Раздел_1" sheetId="1" r:id="rId1"/>
    <sheet name="Архангельская ТЭЦ " sheetId="2" r:id="rId2"/>
    <sheet name="Северодвинская ТЭЦ-1" sheetId="3" r:id="rId3"/>
    <sheet name="Северодвинская ТЭЦ-2" sheetId="4" r:id="rId4"/>
  </sheets>
  <externalReferences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<sst xmlns="http://schemas.openxmlformats.org/spreadsheetml/2006/main" count="231" uniqueCount="76">
  <si>
    <t>Раздел 1. Информация об организации</t>
  </si>
  <si>
    <t>Полное наименование</t>
  </si>
  <si>
    <t>Сокращенное наименование</t>
  </si>
  <si>
    <t>Юридический адрес</t>
  </si>
  <si>
    <t>Фактический адрес</t>
  </si>
  <si>
    <t>ИНН</t>
  </si>
  <si>
    <t>КПП</t>
  </si>
  <si>
    <t>ФИО руководителя</t>
  </si>
  <si>
    <t>Контактный телефон</t>
  </si>
  <si>
    <t>Факс</t>
  </si>
  <si>
    <t>№№</t>
  </si>
  <si>
    <t>Наименование показателей</t>
  </si>
  <si>
    <t>Ед. изм.</t>
  </si>
  <si>
    <t>Установленная мощность</t>
  </si>
  <si>
    <t>МВт</t>
  </si>
  <si>
    <t>Среднегодовое значение положительных разниц объемов распологаемой мощности и объемов потребления мощности на собственные и (или) хозяйственные нужды</t>
  </si>
  <si>
    <t>Производство электрической энергии</t>
  </si>
  <si>
    <t>млн.кВтч</t>
  </si>
  <si>
    <t>Полезный отпуск электрической энергии</t>
  </si>
  <si>
    <t>Отпуск тепловой энергии с коллекторов</t>
  </si>
  <si>
    <t>тыс.Гкал</t>
  </si>
  <si>
    <t>Отпуск тепловой энергии в сеть</t>
  </si>
  <si>
    <t>Необходимая валовая выручка всего</t>
  </si>
  <si>
    <t>млн.руб.</t>
  </si>
  <si>
    <t xml:space="preserve"> 7.1.</t>
  </si>
  <si>
    <t>относимая на электрическую энергию</t>
  </si>
  <si>
    <t xml:space="preserve"> 7.2.</t>
  </si>
  <si>
    <t>относимая на электрическую мощность</t>
  </si>
  <si>
    <t xml:space="preserve"> 7.3.</t>
  </si>
  <si>
    <t>8.1.</t>
  </si>
  <si>
    <t>топливо на э/э</t>
  </si>
  <si>
    <t>УРУТ (удельный расход условного топлива) на э/э</t>
  </si>
  <si>
    <t>г./кВтч</t>
  </si>
  <si>
    <t>8.2.</t>
  </si>
  <si>
    <t>кг./Гкал</t>
  </si>
  <si>
    <t>Реквизиты решения по УРУТ на отпуск тепловой и электрической энергии</t>
  </si>
  <si>
    <t>Адрес электронной почты</t>
  </si>
  <si>
    <t>УРУТ (удельный расход условного топлива) на т/э</t>
  </si>
  <si>
    <t>Расходы на производство</t>
  </si>
  <si>
    <t xml:space="preserve"> 11.1.</t>
  </si>
  <si>
    <t xml:space="preserve"> 11.2.</t>
  </si>
  <si>
    <t xml:space="preserve"> 11.3.</t>
  </si>
  <si>
    <t>относимые на электрическую энергию</t>
  </si>
  <si>
    <t>относимые на электрическую мощность</t>
  </si>
  <si>
    <t>относимые на тепловую энергию относимую с коллекторов источников</t>
  </si>
  <si>
    <t>Объем перекрестного субсидирования всего, в том числе:</t>
  </si>
  <si>
    <t xml:space="preserve"> 12.1</t>
  </si>
  <si>
    <t xml:space="preserve"> - от производства тепловой энергии</t>
  </si>
  <si>
    <t xml:space="preserve"> - от производства электрической энергии</t>
  </si>
  <si>
    <t>15.</t>
  </si>
  <si>
    <t>16.</t>
  </si>
  <si>
    <t>17.</t>
  </si>
  <si>
    <t>топливо на т/э</t>
  </si>
  <si>
    <t>Реквизиты инвестиционной программы (кем утверждена, дата утверждения, номер приказа или решения, электронный адрес размещения)***</t>
  </si>
  <si>
    <t>относимая на тепловую энергию относимую с коллекторов источников*</t>
  </si>
  <si>
    <t>Чистая прибыль (убыток)*</t>
  </si>
  <si>
    <t>Рентабельность продаж (величина прибыли от продажи в каждом рубле выручки)*</t>
  </si>
  <si>
    <t>руб.</t>
  </si>
  <si>
    <t>относимые на тепловую энергию относимую с коллекторов источников*</t>
  </si>
  <si>
    <t>ОАО "ТГК"</t>
  </si>
  <si>
    <t>Открытое акционерное общество «Территориальная генерирующая компания №2»</t>
  </si>
  <si>
    <t>150040, г.Ярославль, пр-т Октября, 42</t>
  </si>
  <si>
    <t>Генеральный директор Королев Андрей Юрьевич</t>
  </si>
  <si>
    <t>Чистая прибыль (убыток)</t>
  </si>
  <si>
    <t>150049, Ярославская область, г. Ярославль, ул. Рыбинская, д.20</t>
  </si>
  <si>
    <t xml:space="preserve">energy@tgc-2.ru 
</t>
  </si>
  <si>
    <t>4852) 79-70-86</t>
  </si>
  <si>
    <t xml:space="preserve"> * заполняются согласно методике 210-э/1</t>
  </si>
  <si>
    <t xml:space="preserve">Раздел 2. Основные показатели деятельности Архангельской ТЭЦ, поставляющей электрическую энергию (мощность) в неценовых зонах оптового рынка </t>
  </si>
  <si>
    <t xml:space="preserve">Раздел 2. Основные показатели деятельности Северодвинской ТЭЦ-1, поставляющей электрическую энергию (мощность) в неценовых зонах оптового рынка </t>
  </si>
  <si>
    <t xml:space="preserve">Раздел 2. Основные показатели деятельности Северодвинской ТЭЦ-2, поставляющей электрическую энергию (мощность) в неценовых зонах оптового рынка </t>
  </si>
  <si>
    <t>Фактические показатели за год, предшествующий базовому периоду (2015)*</t>
  </si>
  <si>
    <t>Показатели утвержденные на базовый период (2016)*</t>
  </si>
  <si>
    <t xml:space="preserve">Предложения на расчетный период регулирования
2017 год* </t>
  </si>
  <si>
    <t>Корректировка инвестиционной программы Главного управления ОАО "ТГК-2" по Архангельской области в сфере теплоснабжения на 2014-2021 годы, утверждена Постановлением Министерства ТЭК и ЖКХ Архангельской области № 200-п от 26.11.2015</t>
  </si>
  <si>
    <t>приказ Минэнерго РФ № 549 от 06.08.2015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</si>
</sst>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Tahoma"/>
      <family val="2"/>
    </font>
    <font>
      <b/>
      <sz val="10"/>
      <color indexed="8"/>
      <name val="Arial"/>
      <family val="2"/>
    </font>
    <font>
      <sz val="11"/>
      <color indexed="9"/>
      <name val="Arial"/>
      <family val="2"/>
    </font>
    <font>
      <sz val="8"/>
      <color indexed="9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Tahoma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  <font>
      <sz val="8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4" fontId="2" fillId="28" borderId="6" applyBorder="0">
      <alignment horizontal="right"/>
      <protection/>
    </xf>
    <xf numFmtId="0" fontId="35" fillId="0" borderId="7" applyNumberFormat="0" applyFill="0" applyAlignment="0" applyProtection="0"/>
    <xf numFmtId="0" fontId="36" fillId="29" borderId="8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2" fillId="33" borderId="0" applyBorder="0">
      <alignment horizontal="right"/>
      <protection/>
    </xf>
    <xf numFmtId="4" fontId="2" fillId="33" borderId="6" applyFont="0" applyBorder="0">
      <alignment horizontal="right"/>
      <protection/>
    </xf>
    <xf numFmtId="0" fontId="43" fillId="34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6" xfId="0" applyFont="1" applyBorder="1" applyAlignment="1">
      <alignment/>
    </xf>
    <xf numFmtId="0" fontId="44" fillId="0" borderId="6" xfId="0" applyFont="1" applyBorder="1" applyAlignment="1">
      <alignment horizontal="left" wrapText="1"/>
    </xf>
    <xf numFmtId="0" fontId="44" fillId="0" borderId="6" xfId="0" applyFont="1" applyBorder="1" applyAlignment="1">
      <alignment horizontal="center" vertical="center" wrapText="1"/>
    </xf>
    <xf numFmtId="0" fontId="44" fillId="0" borderId="6" xfId="0" applyFont="1" applyBorder="1" applyAlignment="1">
      <alignment horizontal="left" vertical="center" wrapText="1"/>
    </xf>
    <xf numFmtId="0" fontId="45" fillId="0" borderId="6" xfId="0" applyFont="1" applyBorder="1" applyAlignment="1">
      <alignment horizontal="left" vertical="center" wrapText="1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left" vertical="center" wrapText="1"/>
    </xf>
    <xf numFmtId="4" fontId="44" fillId="0" borderId="6" xfId="0" applyNumberFormat="1" applyFont="1" applyBorder="1" applyAlignment="1">
      <alignment horizontal="center" vertical="center" wrapText="1"/>
    </xf>
    <xf numFmtId="4" fontId="44" fillId="0" borderId="6" xfId="0" applyNumberFormat="1" applyFont="1" applyFill="1" applyBorder="1" applyAlignment="1">
      <alignment horizontal="center" vertical="center" wrapText="1"/>
    </xf>
    <xf numFmtId="0" fontId="45" fillId="0" borderId="6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/>
    </xf>
    <xf numFmtId="0" fontId="46" fillId="0" borderId="0" xfId="0" applyFont="1" applyAlignment="1">
      <alignment horizontal="left" vertical="center"/>
    </xf>
    <xf numFmtId="0" fontId="47" fillId="0" borderId="6" xfId="0" applyFont="1" applyFill="1" applyBorder="1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44" fillId="0" borderId="0" xfId="0" applyFont="1" applyAlignment="1">
      <alignment horizontal="left" vertical="center" wrapText="1"/>
    </xf>
    <xf numFmtId="0" fontId="44" fillId="0" borderId="0" xfId="0" applyFont="1" applyAlignment="1">
      <alignment horizontal="left" vertical="center" wrapText="1"/>
    </xf>
    <xf numFmtId="0" fontId="44" fillId="0" borderId="0" xfId="0" applyFont="1" applyFill="1" applyBorder="1" applyAlignment="1">
      <alignment/>
    </xf>
    <xf numFmtId="43" fontId="48" fillId="0" borderId="0" xfId="60" applyFont="1" applyAlignment="1">
      <alignment horizontal="left" vertical="center"/>
    </xf>
    <xf numFmtId="0" fontId="48" fillId="0" borderId="0" xfId="0" applyFont="1" applyAlignment="1">
      <alignment horizontal="left" vertical="center"/>
    </xf>
    <xf numFmtId="3" fontId="44" fillId="0" borderId="6" xfId="0" applyNumberFormat="1" applyFont="1" applyFill="1" applyBorder="1" applyAlignment="1">
      <alignment horizontal="center" vertical="center" wrapText="1"/>
    </xf>
    <xf numFmtId="3" fontId="44" fillId="0" borderId="6" xfId="0" applyNumberFormat="1" applyFont="1" applyBorder="1" applyAlignment="1">
      <alignment horizontal="center" vertical="center" wrapText="1"/>
    </xf>
    <xf numFmtId="165" fontId="44" fillId="0" borderId="6" xfId="0" applyNumberFormat="1" applyFont="1" applyBorder="1" applyAlignment="1">
      <alignment horizontal="center" vertical="center" wrapText="1"/>
    </xf>
    <xf numFmtId="0" fontId="44" fillId="0" borderId="6" xfId="0" applyFont="1" applyFill="1" applyBorder="1" applyAlignment="1">
      <alignment horizontal="center" vertical="center" wrapText="1"/>
    </xf>
    <xf numFmtId="0" fontId="44" fillId="35" borderId="6" xfId="0" applyFont="1" applyFill="1" applyBorder="1" applyAlignment="1">
      <alignment horizontal="center" vertical="center" wrapText="1"/>
    </xf>
    <xf numFmtId="0" fontId="44" fillId="35" borderId="6" xfId="0" applyFont="1" applyFill="1" applyBorder="1" applyAlignment="1">
      <alignment horizontal="left" vertical="center" wrapText="1"/>
    </xf>
    <xf numFmtId="4" fontId="44" fillId="35" borderId="6" xfId="0" applyNumberFormat="1" applyFont="1" applyFill="1" applyBorder="1" applyAlignment="1">
      <alignment horizontal="center" vertical="center" wrapText="1"/>
    </xf>
    <xf numFmtId="3" fontId="44" fillId="35" borderId="6" xfId="0" applyNumberFormat="1" applyFont="1" applyFill="1" applyBorder="1" applyAlignment="1">
      <alignment horizontal="center" vertical="center" wrapText="1"/>
    </xf>
    <xf numFmtId="0" fontId="44" fillId="35" borderId="0" xfId="0" applyFont="1" applyFill="1" applyAlignment="1">
      <alignment/>
    </xf>
    <xf numFmtId="164" fontId="44" fillId="35" borderId="6" xfId="0" applyNumberFormat="1" applyFont="1" applyFill="1" applyBorder="1" applyAlignment="1">
      <alignment horizontal="center" vertical="center" wrapText="1"/>
    </xf>
    <xf numFmtId="165" fontId="44" fillId="35" borderId="6" xfId="0" applyNumberFormat="1" applyFont="1" applyFill="1" applyBorder="1" applyAlignment="1">
      <alignment horizontal="center" vertical="center" wrapText="1"/>
    </xf>
    <xf numFmtId="0" fontId="44" fillId="35" borderId="6" xfId="0" applyFont="1" applyFill="1" applyBorder="1" applyAlignment="1">
      <alignment/>
    </xf>
    <xf numFmtId="0" fontId="31" fillId="35" borderId="6" xfId="42" applyFill="1" applyBorder="1" applyAlignment="1" applyProtection="1">
      <alignment horizontal="left" vertical="center" wrapText="1"/>
      <protection/>
    </xf>
    <xf numFmtId="0" fontId="44" fillId="35" borderId="0" xfId="0" applyFont="1" applyFill="1" applyBorder="1" applyAlignment="1">
      <alignment/>
    </xf>
    <xf numFmtId="0" fontId="31" fillId="35" borderId="0" xfId="42" applyFill="1" applyBorder="1" applyAlignment="1" applyProtection="1">
      <alignment horizontal="left" wrapText="1"/>
      <protection/>
    </xf>
    <xf numFmtId="0" fontId="44" fillId="35" borderId="6" xfId="0" applyFont="1" applyFill="1" applyBorder="1" applyAlignment="1">
      <alignment horizontal="left"/>
    </xf>
    <xf numFmtId="0" fontId="44" fillId="35" borderId="0" xfId="0" applyFont="1" applyFill="1" applyBorder="1" applyAlignment="1">
      <alignment horizontal="left"/>
    </xf>
    <xf numFmtId="0" fontId="45" fillId="0" borderId="11" xfId="0" applyFont="1" applyBorder="1" applyAlignment="1">
      <alignment horizontal="left" vertical="center"/>
    </xf>
    <xf numFmtId="0" fontId="44" fillId="35" borderId="0" xfId="0" applyFont="1" applyFill="1" applyBorder="1" applyAlignment="1">
      <alignment horizontal="center" wrapText="1"/>
    </xf>
    <xf numFmtId="0" fontId="46" fillId="0" borderId="0" xfId="0" applyFont="1" applyAlignment="1">
      <alignment horizontal="left" vertical="center" wrapText="1"/>
    </xf>
    <xf numFmtId="0" fontId="45" fillId="0" borderId="11" xfId="0" applyFont="1" applyBorder="1" applyAlignment="1">
      <alignment horizontal="center" wrapText="1"/>
    </xf>
    <xf numFmtId="4" fontId="44" fillId="0" borderId="12" xfId="0" applyNumberFormat="1" applyFont="1" applyBorder="1" applyAlignment="1">
      <alignment horizontal="center" vertical="center" wrapText="1"/>
    </xf>
    <xf numFmtId="4" fontId="44" fillId="0" borderId="13" xfId="0" applyNumberFormat="1" applyFont="1" applyBorder="1" applyAlignment="1">
      <alignment horizontal="center" vertical="center" wrapText="1"/>
    </xf>
    <xf numFmtId="4" fontId="44" fillId="0" borderId="14" xfId="0" applyNumberFormat="1" applyFont="1" applyBorder="1" applyAlignment="1">
      <alignment horizontal="center" vertical="center" wrapText="1"/>
    </xf>
    <xf numFmtId="0" fontId="49" fillId="0" borderId="0" xfId="0" applyFont="1" applyAlignment="1">
      <alignment/>
    </xf>
    <xf numFmtId="4" fontId="49" fillId="0" borderId="0" xfId="0" applyNumberFormat="1" applyFont="1" applyAlignment="1">
      <alignment/>
    </xf>
    <xf numFmtId="0" fontId="49" fillId="0" borderId="0" xfId="0" applyFont="1" applyAlignment="1">
      <alignment horizontal="center"/>
    </xf>
    <xf numFmtId="43" fontId="49" fillId="0" borderId="0" xfId="0" applyNumberFormat="1" applyFont="1" applyAlignment="1">
      <alignment/>
    </xf>
    <xf numFmtId="0" fontId="49" fillId="35" borderId="0" xfId="0" applyFont="1" applyFill="1" applyAlignment="1">
      <alignment/>
    </xf>
    <xf numFmtId="0" fontId="50" fillId="0" borderId="0" xfId="0" applyFont="1" applyAlignment="1">
      <alignment horizontal="center" vertical="center" wrapText="1"/>
    </xf>
    <xf numFmtId="0" fontId="46" fillId="0" borderId="0" xfId="0" applyFont="1" applyFill="1" applyBorder="1" applyAlignment="1">
      <alignment horizontal="left" vertical="center" wrapText="1"/>
    </xf>
    <xf numFmtId="0" fontId="49" fillId="0" borderId="0" xfId="0" applyFont="1" applyFill="1" applyAlignment="1">
      <alignment/>
    </xf>
    <xf numFmtId="4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/>
    </xf>
    <xf numFmtId="43" fontId="49" fillId="0" borderId="0" xfId="0" applyNumberFormat="1" applyFont="1" applyFill="1" applyAlignment="1">
      <alignment/>
    </xf>
    <xf numFmtId="3" fontId="49" fillId="0" borderId="0" xfId="0" applyNumberFormat="1" applyFont="1" applyFill="1" applyAlignment="1">
      <alignment/>
    </xf>
    <xf numFmtId="0" fontId="50" fillId="0" borderId="0" xfId="0" applyFont="1" applyFill="1" applyAlignment="1">
      <alignment horizontal="center" vertical="center" wrapText="1"/>
    </xf>
    <xf numFmtId="3" fontId="49" fillId="35" borderId="0" xfId="0" applyNumberFormat="1" applyFont="1" applyFill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начение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ормула" xfId="62"/>
    <cellStyle name="ФормулаНаКонтроль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ao\eo\groups\&#1059;&#1058;&#1056;\&#1059;&#1058;&#1056;\&#1058;&#1040;&#1056;&#1048;&#1060;&#1053;&#1040;&#1071;%20&#1050;&#1040;&#1052;&#1055;&#1040;&#1053;&#1048;&#1071;\2017%20&#1075;&#1086;&#1076;\&#1069;&#1083;&#1077;&#1082;&#1090;&#1088;&#1086;&#1101;&#1085;&#1077;&#1088;&#1075;&#1080;&#1103;\&#1044;&#1080;&#1089;&#1082;%20&#1058;&#1043;&#1050;-2%20&#1053;&#1062;&#1047;%202017\&#1040;&#1058;&#1069;&#1062;\INDEX.STATION.TSZN.2017(v1.0.2)&#1040;&#1058;&#1069;&#106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ao\eo\groups\&#1059;&#1058;&#1056;\&#1059;&#1058;&#1056;\&#1058;&#1040;&#1056;&#1048;&#1060;&#1053;&#1040;&#1071;%20&#1050;&#1040;&#1052;&#1055;&#1040;&#1053;&#1048;&#1071;\2017%20&#1075;&#1086;&#1076;\&#1069;&#1083;&#1077;&#1082;&#1090;&#1088;&#1086;&#1101;&#1085;&#1077;&#1088;&#1075;&#1080;&#1103;\&#1040;&#1088;&#1093;&#1072;&#1085;&#1075;&#1077;&#1083;&#1100;&#1089;&#1082;\&#1040;&#1054;_&#1074;&#1077;&#1088;&#1089;&#1080;&#1103;%201.0.2\+&#1053;&#1072;%20&#1087;&#1086;&#1076;&#1087;&#1080;&#1089;&#1100;%20_&#1083;&#1080;&#1089;&#1090;&#1099;%200.1_&#1040;&#1088;&#1093;&#1072;&#1085;&#1075;&#1077;&#1083;&#1100;&#1089;&#1082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ao\eo\groups\&#1059;&#1058;&#1056;\&#1059;&#1058;&#1056;\&#1058;&#1040;&#1056;&#1048;&#1060;&#1053;&#1040;&#1071;%20&#1050;&#1040;&#1052;&#1055;&#1040;&#1053;&#1048;&#1071;\2017%20&#1075;&#1086;&#1076;\&#1069;&#1083;&#1077;&#1082;&#1090;&#1088;&#1086;&#1101;&#1085;&#1077;&#1088;&#1075;&#1080;&#1103;\&#1040;&#1088;&#1093;&#1072;&#1085;&#1075;&#1077;&#1083;&#1100;&#1089;&#1082;\&#1040;&#1054;_&#1074;&#1077;&#1088;&#1089;&#1080;&#1103;%201.0.2\INDEX.STATION.TSZN.2017(v1.0.2)%20&#1057;&#1058;&#1069;&#1062;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frmReestr"/>
      <sheetName val="modList00"/>
      <sheetName val="modProv"/>
      <sheetName val="Инструкция"/>
      <sheetName val="Лог обновления"/>
      <sheetName val="Титульный"/>
      <sheetName val="Сопроводительные материалы"/>
      <sheetName val="Индексы"/>
      <sheetName val="0"/>
      <sheetName val="0.1"/>
      <sheetName val="1"/>
      <sheetName val="2"/>
      <sheetName val="2.1"/>
      <sheetName val="2.2"/>
      <sheetName val="2.3"/>
      <sheetName val="2.4"/>
      <sheetName val="4"/>
      <sheetName val="РчСтЭЭ"/>
      <sheetName val="РчСтЭЭ_Ф"/>
      <sheetName val="ВД_ГЭС"/>
      <sheetName val="РчСтГМ"/>
      <sheetName val="ИП"/>
      <sheetName val="Источники финансирования"/>
      <sheetName val="Расчет прибыли"/>
      <sheetName val="Комментарии"/>
      <sheetName val="Проверка"/>
      <sheetName val="et_union"/>
      <sheetName val="orem_org"/>
      <sheetName val="TEHSHEET"/>
      <sheetName val="modHTTP"/>
      <sheetName val="AllSheetsInThisWorkbook"/>
      <sheetName val="Ставки"/>
      <sheetName val="modList14"/>
      <sheetName val="modList11"/>
      <sheetName val="modListSopr"/>
      <sheetName val="REESTR_STATION"/>
      <sheetName val="modfrmDictionary"/>
      <sheetName val="modClassifierValidate"/>
      <sheetName val="modHyp"/>
      <sheetName val="modList03"/>
      <sheetName val="modList07"/>
      <sheetName val="modList08"/>
      <sheetName val="modList09"/>
      <sheetName val="modList10"/>
      <sheetName val="modList18"/>
      <sheetName val="modReestr"/>
      <sheetName val="modInstruction"/>
      <sheetName val="modUpdTemplMain"/>
      <sheetName val="modfrmCheckUpdates"/>
    </sheetNames>
    <definedNames>
      <definedName name="p26.5_List2"/>
      <definedName name="p26_List2"/>
    </definedNames>
    <sheetDataSet>
      <sheetData sheetId="9">
        <row r="43">
          <cell r="J43">
            <v>2391696.674734834</v>
          </cell>
          <cell r="K43">
            <v>1233487.0051183435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0.1СТЭЦ-1"/>
      <sheetName val="РчСтГмСТЭЦ-1"/>
      <sheetName val="Источники финансированияСТЭЦ-1"/>
      <sheetName val="Лист0.1СТЭЦ-2"/>
      <sheetName val="Лист0.1АТЭЦ"/>
    </sheetNames>
    <sheetDataSet>
      <sheetData sheetId="0">
        <row r="43">
          <cell r="J43">
            <v>942511.3270870169</v>
          </cell>
          <cell r="K43">
            <v>754346.7620002434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odfrmReestr"/>
      <sheetName val="modList00"/>
      <sheetName val="modProv"/>
      <sheetName val="Инструкция"/>
      <sheetName val="Лог обновления"/>
      <sheetName val="Титульный"/>
      <sheetName val="Сопроводительные материалы"/>
      <sheetName val="Индексы"/>
      <sheetName val="0"/>
      <sheetName val="0.1"/>
      <sheetName val="1"/>
      <sheetName val="2"/>
      <sheetName val="2.1"/>
      <sheetName val="2.2"/>
      <sheetName val="2.3"/>
      <sheetName val="2.4"/>
      <sheetName val="4"/>
      <sheetName val="РчСтЭЭ"/>
      <sheetName val="РчСтЭЭ_Ф"/>
      <sheetName val="ВД_ГЭС"/>
      <sheetName val="РчСтГМ"/>
      <sheetName val="ИП"/>
      <sheetName val="Источники финансирования"/>
      <sheetName val="Расчет прибыли"/>
      <sheetName val="Комментарии"/>
      <sheetName val="Проверка"/>
      <sheetName val="et_union"/>
      <sheetName val="orem_org"/>
      <sheetName val="TEHSHEET"/>
      <sheetName val="modHTTP"/>
      <sheetName val="AllSheetsInThisWorkbook"/>
      <sheetName val="Ставки"/>
      <sheetName val="modList14"/>
      <sheetName val="modList11"/>
      <sheetName val="modListSopr"/>
      <sheetName val="REESTR_STATION"/>
      <sheetName val="modfrmDictionary"/>
      <sheetName val="modClassifierValidate"/>
      <sheetName val="modHyp"/>
      <sheetName val="modList03"/>
      <sheetName val="modList07"/>
      <sheetName val="modList08"/>
      <sheetName val="modList09"/>
      <sheetName val="modList10"/>
      <sheetName val="modList18"/>
      <sheetName val="modReestr"/>
      <sheetName val="modInstruction"/>
      <sheetName val="modUpdTemplMain"/>
      <sheetName val="modfrmCheckUpdates"/>
    </sheetNames>
    <definedNames>
      <definedName name="p26.5_List2" refersTo="=2!$G$144"/>
      <definedName name="p26_List2" refersTo="=2!$G$132"/>
    </definedNames>
    <sheetDataSet>
      <sheetData sheetId="9">
        <row r="43">
          <cell r="J43">
            <v>1411953.2936547948</v>
          </cell>
          <cell r="K43">
            <v>1054785.6969152123</v>
          </cell>
        </row>
      </sheetData>
      <sheetData sheetId="11">
        <row r="132">
          <cell r="G132">
            <v>2520585.5022672853</v>
          </cell>
        </row>
        <row r="144">
          <cell r="G144">
            <v>1410094.251388269</v>
          </cell>
        </row>
      </sheetData>
      <sheetData sheetId="12">
        <row r="132">
          <cell r="G132">
            <v>2453941.0149389775</v>
          </cell>
        </row>
        <row r="144">
          <cell r="G144">
            <v>1506700.9157554011</v>
          </cell>
        </row>
      </sheetData>
      <sheetData sheetId="13">
        <row r="132">
          <cell r="G132">
            <v>2158881.6080852314</v>
          </cell>
        </row>
        <row r="144">
          <cell r="G144">
            <v>1291585.766773256</v>
          </cell>
        </row>
      </sheetData>
      <sheetData sheetId="14">
        <row r="132">
          <cell r="G132">
            <v>2084016.168141446</v>
          </cell>
        </row>
        <row r="144">
          <cell r="G144">
            <v>1223372.3218529897</v>
          </cell>
        </row>
      </sheetData>
      <sheetData sheetId="15">
        <row r="132">
          <cell r="G132">
            <v>2224884.2651958754</v>
          </cell>
        </row>
        <row r="144">
          <cell r="G144">
            <v>1244193.7678637267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nergy@tgc-2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3"/>
  <sheetViews>
    <sheetView tabSelected="1" zoomScalePageLayoutView="0" workbookViewId="0" topLeftCell="A1">
      <selection activeCell="C28" sqref="C28"/>
    </sheetView>
  </sheetViews>
  <sheetFormatPr defaultColWidth="9.140625" defaultRowHeight="15"/>
  <cols>
    <col min="1" max="1" width="0.42578125" style="1" customWidth="1"/>
    <col min="2" max="2" width="55.421875" style="1" customWidth="1"/>
    <col min="3" max="3" width="83.28125" style="1" customWidth="1"/>
    <col min="4" max="4" width="13.57421875" style="1" customWidth="1"/>
    <col min="5" max="5" width="26.8515625" style="1" customWidth="1"/>
    <col min="6" max="6" width="13.8515625" style="1" customWidth="1"/>
    <col min="7" max="16384" width="9.140625" style="1" customWidth="1"/>
  </cols>
  <sheetData>
    <row r="1" spans="2:3" ht="28.5" customHeight="1">
      <c r="B1" s="39" t="s">
        <v>0</v>
      </c>
      <c r="C1" s="39"/>
    </row>
    <row r="2" spans="2:3" ht="14.25">
      <c r="B2" s="2" t="s">
        <v>1</v>
      </c>
      <c r="C2" s="2" t="s">
        <v>60</v>
      </c>
    </row>
    <row r="3" spans="2:3" ht="14.25">
      <c r="B3" s="2" t="s">
        <v>2</v>
      </c>
      <c r="C3" s="2" t="s">
        <v>59</v>
      </c>
    </row>
    <row r="4" spans="2:3" ht="14.25">
      <c r="B4" s="2" t="s">
        <v>3</v>
      </c>
      <c r="C4" s="15" t="s">
        <v>61</v>
      </c>
    </row>
    <row r="5" spans="2:3" ht="14.25">
      <c r="B5" s="2" t="s">
        <v>4</v>
      </c>
      <c r="C5" s="15" t="s">
        <v>64</v>
      </c>
    </row>
    <row r="6" spans="2:6" ht="14.25">
      <c r="B6" s="2" t="s">
        <v>5</v>
      </c>
      <c r="C6" s="15">
        <v>7606053324</v>
      </c>
      <c r="D6" s="19"/>
      <c r="E6" s="19"/>
      <c r="F6" s="19"/>
    </row>
    <row r="7" spans="2:6" ht="14.25">
      <c r="B7" s="2" t="s">
        <v>6</v>
      </c>
      <c r="C7" s="15">
        <v>760601001</v>
      </c>
      <c r="D7" s="19"/>
      <c r="E7" s="19"/>
      <c r="F7" s="19"/>
    </row>
    <row r="8" spans="2:6" ht="17.25" customHeight="1">
      <c r="B8" s="2" t="s">
        <v>7</v>
      </c>
      <c r="C8" s="3" t="s">
        <v>62</v>
      </c>
      <c r="D8" s="19"/>
      <c r="E8" s="19"/>
      <c r="F8" s="19"/>
    </row>
    <row r="9" spans="2:6" s="30" customFormat="1" ht="23.25" customHeight="1">
      <c r="B9" s="33" t="s">
        <v>36</v>
      </c>
      <c r="C9" s="34" t="s">
        <v>65</v>
      </c>
      <c r="D9" s="35"/>
      <c r="E9" s="36"/>
      <c r="F9" s="40"/>
    </row>
    <row r="10" spans="2:6" s="30" customFormat="1" ht="14.25">
      <c r="B10" s="33" t="s">
        <v>8</v>
      </c>
      <c r="C10" s="37" t="s">
        <v>66</v>
      </c>
      <c r="D10" s="35"/>
      <c r="E10" s="38"/>
      <c r="F10" s="40"/>
    </row>
    <row r="11" spans="2:6" s="30" customFormat="1" ht="14.25">
      <c r="B11" s="33" t="s">
        <v>9</v>
      </c>
      <c r="C11" s="37"/>
      <c r="D11" s="35"/>
      <c r="E11" s="38"/>
      <c r="F11" s="35"/>
    </row>
    <row r="12" spans="4:6" ht="14.25">
      <c r="D12" s="19"/>
      <c r="E12" s="19"/>
      <c r="F12" s="19"/>
    </row>
    <row r="13" spans="4:6" ht="14.25">
      <c r="D13" s="19"/>
      <c r="E13" s="19"/>
      <c r="F13" s="19"/>
    </row>
  </sheetData>
  <sheetProtection/>
  <mergeCells count="2">
    <mergeCell ref="B1:C1"/>
    <mergeCell ref="F9:F10"/>
  </mergeCells>
  <hyperlinks>
    <hyperlink ref="C9" r:id="rId1" display="energy@tgc-2.ru &#10;&#10;"/>
  </hyperlinks>
  <printOptions/>
  <pageMargins left="0.7" right="0.7" top="0.75" bottom="0.75" header="0.3" footer="0.3"/>
  <pageSetup horizontalDpi="180" verticalDpi="18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2"/>
  <sheetViews>
    <sheetView zoomScale="75" zoomScaleNormal="75" zoomScalePageLayoutView="0" workbookViewId="0" topLeftCell="A1">
      <selection activeCell="L13" sqref="L13"/>
    </sheetView>
  </sheetViews>
  <sheetFormatPr defaultColWidth="9.140625" defaultRowHeight="15"/>
  <cols>
    <col min="1" max="1" width="6.421875" style="1" customWidth="1"/>
    <col min="2" max="2" width="56.28125" style="1" customWidth="1"/>
    <col min="3" max="3" width="18.421875" style="1" customWidth="1"/>
    <col min="4" max="4" width="20.7109375" style="1" customWidth="1"/>
    <col min="5" max="5" width="21.8515625" style="1" customWidth="1"/>
    <col min="6" max="6" width="22.00390625" style="1" customWidth="1"/>
    <col min="7" max="7" width="16.7109375" style="53" bestFit="1" customWidth="1"/>
    <col min="8" max="16384" width="9.140625" style="1" customWidth="1"/>
  </cols>
  <sheetData>
    <row r="1" spans="1:6" ht="42" customHeight="1">
      <c r="A1" s="42" t="s">
        <v>68</v>
      </c>
      <c r="B1" s="42"/>
      <c r="C1" s="42"/>
      <c r="D1" s="42"/>
      <c r="E1" s="42"/>
      <c r="F1" s="42"/>
    </row>
    <row r="2" spans="1:6" ht="92.25" customHeight="1">
      <c r="A2" s="4" t="s">
        <v>10</v>
      </c>
      <c r="B2" s="4" t="s">
        <v>11</v>
      </c>
      <c r="C2" s="4" t="s">
        <v>12</v>
      </c>
      <c r="D2" s="25" t="s">
        <v>71</v>
      </c>
      <c r="E2" s="4" t="s">
        <v>72</v>
      </c>
      <c r="F2" s="4" t="s">
        <v>73</v>
      </c>
    </row>
    <row r="3" spans="1:6" ht="25.5" customHeight="1">
      <c r="A3" s="4">
        <v>1</v>
      </c>
      <c r="B3" s="5" t="s">
        <v>13</v>
      </c>
      <c r="C3" s="4" t="s">
        <v>14</v>
      </c>
      <c r="D3" s="9">
        <v>450</v>
      </c>
      <c r="E3" s="9">
        <v>450</v>
      </c>
      <c r="F3" s="9">
        <v>450</v>
      </c>
    </row>
    <row r="4" spans="1:6" ht="63.75" customHeight="1">
      <c r="A4" s="4">
        <v>2</v>
      </c>
      <c r="B4" s="5" t="s">
        <v>15</v>
      </c>
      <c r="C4" s="4" t="s">
        <v>14</v>
      </c>
      <c r="D4" s="9"/>
      <c r="E4" s="9">
        <v>370.6116666666667</v>
      </c>
      <c r="F4" s="9">
        <v>372.38682795698924</v>
      </c>
    </row>
    <row r="5" spans="1:6" ht="21.75" customHeight="1">
      <c r="A5" s="4">
        <v>3</v>
      </c>
      <c r="B5" s="5" t="s">
        <v>16</v>
      </c>
      <c r="C5" s="4" t="s">
        <v>17</v>
      </c>
      <c r="D5" s="9">
        <v>1696.480183</v>
      </c>
      <c r="E5" s="9">
        <v>1757</v>
      </c>
      <c r="F5" s="9">
        <v>1753</v>
      </c>
    </row>
    <row r="6" spans="1:6" ht="29.25" customHeight="1">
      <c r="A6" s="4">
        <v>4</v>
      </c>
      <c r="B6" s="5" t="s">
        <v>18</v>
      </c>
      <c r="C6" s="4" t="s">
        <v>17</v>
      </c>
      <c r="D6" s="9">
        <v>1461.8874159999996</v>
      </c>
      <c r="E6" s="9">
        <v>1520.944</v>
      </c>
      <c r="F6" s="9">
        <v>1513.379</v>
      </c>
    </row>
    <row r="7" spans="1:6" ht="24.75" customHeight="1">
      <c r="A7" s="4">
        <v>5</v>
      </c>
      <c r="B7" s="5" t="s">
        <v>19</v>
      </c>
      <c r="C7" s="4" t="s">
        <v>20</v>
      </c>
      <c r="D7" s="28">
        <v>2602.513</v>
      </c>
      <c r="E7" s="28">
        <v>2748.99999999</v>
      </c>
      <c r="F7" s="28">
        <v>2747.865</v>
      </c>
    </row>
    <row r="8" spans="1:6" ht="24" customHeight="1">
      <c r="A8" s="4">
        <v>6</v>
      </c>
      <c r="B8" s="5" t="s">
        <v>21</v>
      </c>
      <c r="C8" s="4" t="s">
        <v>20</v>
      </c>
      <c r="D8" s="28">
        <v>2596.035</v>
      </c>
      <c r="E8" s="28">
        <v>2742.08000002</v>
      </c>
      <c r="F8" s="28">
        <v>2741.138</v>
      </c>
    </row>
    <row r="9" spans="1:7" ht="21.75" customHeight="1">
      <c r="A9" s="4">
        <v>7</v>
      </c>
      <c r="B9" s="6" t="s">
        <v>22</v>
      </c>
      <c r="C9" s="4" t="s">
        <v>23</v>
      </c>
      <c r="D9" s="29">
        <f>D10+D11</f>
        <v>3159.54145959493</v>
      </c>
      <c r="E9" s="29">
        <f>E10+E11</f>
        <v>3473.1471769293803</v>
      </c>
      <c r="F9" s="29">
        <f>F10+F11</f>
        <v>3625.1836798531704</v>
      </c>
      <c r="G9" s="54">
        <f>G10+G11</f>
        <v>3625183.6798531776</v>
      </c>
    </row>
    <row r="10" spans="1:7" ht="24.75" customHeight="1">
      <c r="A10" s="4" t="s">
        <v>24</v>
      </c>
      <c r="B10" s="6" t="s">
        <v>25</v>
      </c>
      <c r="C10" s="4" t="s">
        <v>23</v>
      </c>
      <c r="D10" s="29">
        <f>2147277.42977704/1000</f>
        <v>2147.27742977704</v>
      </c>
      <c r="E10" s="29">
        <f>2382675.38579417/1000</f>
        <v>2382.6753857941703</v>
      </c>
      <c r="F10" s="29">
        <f>2391696.67473483/1000</f>
        <v>2391.69667473483</v>
      </c>
      <c r="G10" s="54">
        <f>'[1]0.1'!$J$43</f>
        <v>2391696.674734834</v>
      </c>
    </row>
    <row r="11" spans="1:7" ht="15">
      <c r="A11" s="4" t="s">
        <v>26</v>
      </c>
      <c r="B11" s="6" t="s">
        <v>27</v>
      </c>
      <c r="C11" s="4" t="s">
        <v>23</v>
      </c>
      <c r="D11" s="29">
        <f>1012264.02981789/1000</f>
        <v>1012.26402981789</v>
      </c>
      <c r="E11" s="29">
        <f>1090471.79113521/1000</f>
        <v>1090.47179113521</v>
      </c>
      <c r="F11" s="29">
        <f>1233487.00511834/1000</f>
        <v>1233.48700511834</v>
      </c>
      <c r="G11" s="54">
        <f>'[1]0.1'!$K$43</f>
        <v>1233487.0051183435</v>
      </c>
    </row>
    <row r="12" spans="1:6" ht="30">
      <c r="A12" s="4" t="s">
        <v>28</v>
      </c>
      <c r="B12" s="6" t="s">
        <v>54</v>
      </c>
      <c r="C12" s="4" t="s">
        <v>23</v>
      </c>
      <c r="D12" s="29"/>
      <c r="E12" s="29"/>
      <c r="F12" s="29"/>
    </row>
    <row r="13" spans="1:7" ht="14.25">
      <c r="A13" s="4"/>
      <c r="B13" s="5"/>
      <c r="C13" s="4"/>
      <c r="D13" s="29"/>
      <c r="E13" s="29"/>
      <c r="F13" s="29"/>
      <c r="G13" s="55"/>
    </row>
    <row r="14" spans="1:7" ht="14.25">
      <c r="A14" s="4" t="s">
        <v>29</v>
      </c>
      <c r="B14" s="5" t="s">
        <v>30</v>
      </c>
      <c r="C14" s="4" t="s">
        <v>23</v>
      </c>
      <c r="D14" s="29">
        <f>1968700.44453856/1000</f>
        <v>1968.70044453856</v>
      </c>
      <c r="E14" s="29">
        <f>2379377.25756975/1000</f>
        <v>2379.37725756975</v>
      </c>
      <c r="F14" s="29">
        <f>2388219.24547055/1000</f>
        <v>2388.21924547055</v>
      </c>
      <c r="G14" s="53">
        <f>[1]!p26.5_List2</f>
        <v>2388219.245470554</v>
      </c>
    </row>
    <row r="15" spans="1:6" ht="18" customHeight="1">
      <c r="A15" s="4"/>
      <c r="B15" s="5" t="s">
        <v>31</v>
      </c>
      <c r="C15" s="4" t="s">
        <v>32</v>
      </c>
      <c r="D15" s="31">
        <v>314.2939237084773</v>
      </c>
      <c r="E15" s="31">
        <v>311.8</v>
      </c>
      <c r="F15" s="31">
        <v>312.9831964889311</v>
      </c>
    </row>
    <row r="16" spans="1:7" ht="14.25">
      <c r="A16" s="4" t="s">
        <v>33</v>
      </c>
      <c r="B16" s="5" t="s">
        <v>52</v>
      </c>
      <c r="C16" s="4" t="s">
        <v>23</v>
      </c>
      <c r="D16" s="29">
        <f>1496786.37883144/1000</f>
        <v>1496.7863788314398</v>
      </c>
      <c r="E16" s="29">
        <f>1839715.50221112/1000</f>
        <v>1839.7155022111199</v>
      </c>
      <c r="F16" s="29">
        <f>1851972.25351426/1000</f>
        <v>1851.97225351426</v>
      </c>
      <c r="G16" s="53">
        <f>[1]!p26_List2-[1]!p26.5_List2</f>
        <v>1851972.2535142596</v>
      </c>
    </row>
    <row r="17" spans="1:6" ht="14.25">
      <c r="A17" s="4"/>
      <c r="B17" s="5" t="s">
        <v>37</v>
      </c>
      <c r="C17" s="4" t="s">
        <v>34</v>
      </c>
      <c r="D17" s="31">
        <v>135.88251048121566</v>
      </c>
      <c r="E17" s="31">
        <v>135.2</v>
      </c>
      <c r="F17" s="31">
        <v>135.56598</v>
      </c>
    </row>
    <row r="18" spans="1:6" ht="38.25" customHeight="1">
      <c r="A18" s="4"/>
      <c r="B18" s="5" t="s">
        <v>35</v>
      </c>
      <c r="C18" s="4"/>
      <c r="D18" s="28"/>
      <c r="E18" s="29" t="s">
        <v>75</v>
      </c>
      <c r="F18" s="28"/>
    </row>
    <row r="19" spans="1:7" ht="15">
      <c r="A19" s="4">
        <v>11</v>
      </c>
      <c r="B19" s="6" t="s">
        <v>38</v>
      </c>
      <c r="C19" s="11" t="s">
        <v>23</v>
      </c>
      <c r="D19" s="23">
        <f>2493114.33063168/1000</f>
        <v>2493.11433063168</v>
      </c>
      <c r="E19" s="23">
        <f>3215636.44731565/1000</f>
        <v>3215.63644731565</v>
      </c>
      <c r="F19" s="23">
        <f>3367672.95023944/1000</f>
        <v>3367.67295023944</v>
      </c>
      <c r="G19" s="56">
        <f>G20+G21</f>
        <v>3367672.9502394437</v>
      </c>
    </row>
    <row r="20" spans="1:7" ht="14.25">
      <c r="A20" s="4" t="s">
        <v>39</v>
      </c>
      <c r="B20" s="5" t="s">
        <v>42</v>
      </c>
      <c r="C20" s="4" t="s">
        <v>23</v>
      </c>
      <c r="D20" s="22"/>
      <c r="E20" s="23">
        <f>2382675.38579417/1000</f>
        <v>2382.6753857941703</v>
      </c>
      <c r="F20" s="23">
        <f>2391696.67473483/1000</f>
        <v>2391.69667473483</v>
      </c>
      <c r="G20" s="54">
        <f>G10</f>
        <v>2391696.674734834</v>
      </c>
    </row>
    <row r="21" spans="1:7" ht="14.25">
      <c r="A21" s="4" t="s">
        <v>40</v>
      </c>
      <c r="B21" s="5" t="s">
        <v>43</v>
      </c>
      <c r="C21" s="4" t="s">
        <v>23</v>
      </c>
      <c r="D21" s="10"/>
      <c r="E21" s="23">
        <f>832961.061521475/1000</f>
        <v>832.961061521475</v>
      </c>
      <c r="F21" s="23">
        <f>975976.27550461/1000</f>
        <v>975.97627550461</v>
      </c>
      <c r="G21" s="54">
        <f>G11-G24</f>
        <v>975976.2755046096</v>
      </c>
    </row>
    <row r="22" spans="1:6" ht="28.5">
      <c r="A22" s="4" t="s">
        <v>41</v>
      </c>
      <c r="B22" s="5" t="s">
        <v>44</v>
      </c>
      <c r="C22" s="4" t="s">
        <v>23</v>
      </c>
      <c r="D22" s="10"/>
      <c r="E22" s="23"/>
      <c r="F22" s="23"/>
    </row>
    <row r="23" spans="1:7" s="30" customFormat="1" ht="28.5">
      <c r="A23" s="26">
        <v>12</v>
      </c>
      <c r="B23" s="27" t="s">
        <v>45</v>
      </c>
      <c r="C23" s="26" t="s">
        <v>23</v>
      </c>
      <c r="D23" s="28"/>
      <c r="E23" s="29"/>
      <c r="F23" s="29"/>
      <c r="G23" s="53"/>
    </row>
    <row r="24" spans="1:7" s="30" customFormat="1" ht="14.25">
      <c r="A24" s="26" t="s">
        <v>46</v>
      </c>
      <c r="B24" s="27" t="s">
        <v>47</v>
      </c>
      <c r="C24" s="26" t="s">
        <v>23</v>
      </c>
      <c r="D24" s="29">
        <f>257510.729613734/1000</f>
        <v>257.510729613734</v>
      </c>
      <c r="E24" s="29">
        <f>257510.729613734/1000</f>
        <v>257.510729613734</v>
      </c>
      <c r="F24" s="29">
        <f>257510.729613734/1000</f>
        <v>257.510729613734</v>
      </c>
      <c r="G24" s="53">
        <f>F24*1000</f>
        <v>257510.72961373397</v>
      </c>
    </row>
    <row r="25" spans="1:7" s="30" customFormat="1" ht="14.25">
      <c r="A25" s="26"/>
      <c r="B25" s="27" t="s">
        <v>48</v>
      </c>
      <c r="C25" s="26" t="s">
        <v>23</v>
      </c>
      <c r="D25" s="28"/>
      <c r="E25" s="29"/>
      <c r="F25" s="29"/>
      <c r="G25" s="53"/>
    </row>
    <row r="26" spans="1:7" s="30" customFormat="1" ht="14.25">
      <c r="A26" s="26"/>
      <c r="B26" s="27"/>
      <c r="C26" s="26"/>
      <c r="D26" s="26"/>
      <c r="E26" s="29"/>
      <c r="F26" s="29"/>
      <c r="G26" s="53"/>
    </row>
    <row r="27" spans="1:7" ht="14.25">
      <c r="A27" s="4" t="s">
        <v>49</v>
      </c>
      <c r="B27" s="5" t="s">
        <v>63</v>
      </c>
      <c r="C27" s="4" t="s">
        <v>23</v>
      </c>
      <c r="D27" s="23">
        <f>666427.128963253/1000</f>
        <v>666.427128963253</v>
      </c>
      <c r="E27" s="23">
        <f>257510.729613734/1000</f>
        <v>257.510729613734</v>
      </c>
      <c r="F27" s="23">
        <f>257510.729613733/1000</f>
        <v>257.510729613733</v>
      </c>
      <c r="G27" s="57">
        <f>G9-G19</f>
        <v>257510.72961373394</v>
      </c>
    </row>
    <row r="28" spans="1:6" ht="14.25">
      <c r="A28" s="4"/>
      <c r="B28" s="5"/>
      <c r="C28" s="4"/>
      <c r="D28" s="4"/>
      <c r="E28" s="23"/>
      <c r="F28" s="23"/>
    </row>
    <row r="29" spans="1:6" ht="28.5">
      <c r="A29" s="4" t="s">
        <v>50</v>
      </c>
      <c r="B29" s="5" t="s">
        <v>56</v>
      </c>
      <c r="C29" s="4" t="s">
        <v>57</v>
      </c>
      <c r="D29" s="24">
        <v>0.2109252679497018</v>
      </c>
      <c r="E29" s="24">
        <v>0.07414333931031401</v>
      </c>
      <c r="F29" s="24">
        <v>0.0725309529918674</v>
      </c>
    </row>
    <row r="30" spans="1:6" ht="14.25">
      <c r="A30" s="4"/>
      <c r="B30" s="5"/>
      <c r="C30" s="4"/>
      <c r="D30" s="4"/>
      <c r="E30" s="4"/>
      <c r="F30" s="4"/>
    </row>
    <row r="31" spans="1:6" ht="86.25" customHeight="1">
      <c r="A31" s="4" t="s">
        <v>51</v>
      </c>
      <c r="B31" s="5" t="s">
        <v>53</v>
      </c>
      <c r="C31" s="4" t="s">
        <v>23</v>
      </c>
      <c r="D31" s="43" t="s">
        <v>74</v>
      </c>
      <c r="E31" s="44"/>
      <c r="F31" s="45"/>
    </row>
    <row r="32" spans="1:6" ht="14.25">
      <c r="A32" s="7"/>
      <c r="B32" s="17"/>
      <c r="C32" s="7"/>
      <c r="D32" s="7"/>
      <c r="E32" s="7"/>
      <c r="F32" s="7"/>
    </row>
    <row r="33" spans="1:6" ht="14.25">
      <c r="A33" s="20" t="s">
        <v>67</v>
      </c>
      <c r="B33" s="21"/>
      <c r="C33" s="16"/>
      <c r="D33" s="16"/>
      <c r="E33" s="16"/>
      <c r="F33" s="7"/>
    </row>
    <row r="34" spans="1:8" s="13" customFormat="1" ht="14.25" customHeight="1">
      <c r="A34" s="14"/>
      <c r="B34" s="16"/>
      <c r="C34" s="16"/>
      <c r="D34" s="16"/>
      <c r="E34" s="16"/>
      <c r="F34" s="12"/>
      <c r="G34" s="58"/>
      <c r="H34" s="12"/>
    </row>
    <row r="35" spans="1:8" s="13" customFormat="1" ht="29.25" customHeight="1">
      <c r="A35" s="52"/>
      <c r="B35" s="52"/>
      <c r="C35" s="52"/>
      <c r="D35" s="52"/>
      <c r="E35" s="52"/>
      <c r="F35" s="52"/>
      <c r="G35" s="58"/>
      <c r="H35" s="12"/>
    </row>
    <row r="36" spans="1:8" s="13" customFormat="1" ht="11.25">
      <c r="A36" s="14"/>
      <c r="B36" s="14"/>
      <c r="C36" s="12"/>
      <c r="D36" s="12"/>
      <c r="E36" s="12"/>
      <c r="F36" s="12"/>
      <c r="G36" s="58"/>
      <c r="H36" s="12"/>
    </row>
    <row r="37" spans="1:8" s="13" customFormat="1" ht="11.25">
      <c r="A37" s="14"/>
      <c r="B37" s="14"/>
      <c r="C37" s="12"/>
      <c r="D37" s="12"/>
      <c r="E37" s="12"/>
      <c r="F37" s="12"/>
      <c r="G37" s="58"/>
      <c r="H37" s="12"/>
    </row>
    <row r="38" spans="1:6" ht="14.25">
      <c r="A38" s="7"/>
      <c r="B38" s="17"/>
      <c r="C38" s="7"/>
      <c r="D38" s="7"/>
      <c r="E38" s="7"/>
      <c r="F38" s="7"/>
    </row>
    <row r="39" spans="1:6" ht="14.25">
      <c r="A39" s="7"/>
      <c r="B39" s="17"/>
      <c r="C39" s="7"/>
      <c r="D39" s="7"/>
      <c r="E39" s="7"/>
      <c r="F39" s="7"/>
    </row>
    <row r="40" spans="1:6" ht="14.25">
      <c r="A40" s="7"/>
      <c r="B40" s="17"/>
      <c r="C40" s="7"/>
      <c r="D40" s="7"/>
      <c r="E40" s="7"/>
      <c r="F40" s="7"/>
    </row>
    <row r="41" spans="1:6" ht="14.25">
      <c r="A41" s="7"/>
      <c r="B41" s="17"/>
      <c r="C41" s="7"/>
      <c r="D41" s="7"/>
      <c r="E41" s="7"/>
      <c r="F41" s="7"/>
    </row>
    <row r="42" spans="1:6" ht="14.25">
      <c r="A42" s="7"/>
      <c r="B42" s="17"/>
      <c r="C42" s="7"/>
      <c r="D42" s="7"/>
      <c r="E42" s="7"/>
      <c r="F42" s="7"/>
    </row>
    <row r="43" spans="1:6" ht="14.25">
      <c r="A43" s="7"/>
      <c r="B43" s="17"/>
      <c r="C43" s="7"/>
      <c r="D43" s="7"/>
      <c r="E43" s="7"/>
      <c r="F43" s="7"/>
    </row>
    <row r="44" spans="1:6" ht="14.25">
      <c r="A44" s="7"/>
      <c r="B44" s="17"/>
      <c r="C44" s="7"/>
      <c r="D44" s="7"/>
      <c r="E44" s="7"/>
      <c r="F44" s="7"/>
    </row>
    <row r="45" spans="1:6" ht="14.25">
      <c r="A45" s="7"/>
      <c r="B45" s="17"/>
      <c r="C45" s="7"/>
      <c r="D45" s="7"/>
      <c r="E45" s="7"/>
      <c r="F45" s="7"/>
    </row>
    <row r="46" spans="1:6" ht="14.25">
      <c r="A46" s="7"/>
      <c r="B46" s="17"/>
      <c r="C46" s="7"/>
      <c r="D46" s="7"/>
      <c r="E46" s="7"/>
      <c r="F46" s="7"/>
    </row>
    <row r="47" spans="1:6" ht="14.25">
      <c r="A47" s="7"/>
      <c r="B47" s="17"/>
      <c r="C47" s="7"/>
      <c r="D47" s="7"/>
      <c r="E47" s="7"/>
      <c r="F47" s="7"/>
    </row>
    <row r="48" spans="1:6" ht="14.25">
      <c r="A48" s="7"/>
      <c r="B48" s="17"/>
      <c r="C48" s="7"/>
      <c r="D48" s="7"/>
      <c r="E48" s="7"/>
      <c r="F48" s="7"/>
    </row>
    <row r="49" spans="1:6" ht="14.25">
      <c r="A49" s="7"/>
      <c r="B49" s="17"/>
      <c r="C49" s="7"/>
      <c r="D49" s="7"/>
      <c r="E49" s="7"/>
      <c r="F49" s="7"/>
    </row>
    <row r="50" spans="1:6" ht="14.25">
      <c r="A50" s="7"/>
      <c r="B50" s="17"/>
      <c r="C50" s="7"/>
      <c r="D50" s="7"/>
      <c r="E50" s="7"/>
      <c r="F50" s="7"/>
    </row>
    <row r="51" spans="1:6" ht="14.25">
      <c r="A51" s="7"/>
      <c r="B51" s="17"/>
      <c r="C51" s="7"/>
      <c r="D51" s="7"/>
      <c r="E51" s="7"/>
      <c r="F51" s="7"/>
    </row>
    <row r="52" spans="1:6" ht="14.25">
      <c r="A52" s="7"/>
      <c r="B52" s="17"/>
      <c r="C52" s="7"/>
      <c r="D52" s="7"/>
      <c r="E52" s="7"/>
      <c r="F52" s="7"/>
    </row>
    <row r="53" spans="1:6" ht="14.25">
      <c r="A53" s="7"/>
      <c r="B53" s="17"/>
      <c r="C53" s="7"/>
      <c r="D53" s="7"/>
      <c r="E53" s="7"/>
      <c r="F53" s="7"/>
    </row>
    <row r="54" spans="1:6" ht="14.25">
      <c r="A54" s="7"/>
      <c r="B54" s="7"/>
      <c r="C54" s="7"/>
      <c r="D54" s="7"/>
      <c r="E54" s="7"/>
      <c r="F54" s="7"/>
    </row>
    <row r="55" spans="1:6" ht="14.25">
      <c r="A55" s="7"/>
      <c r="B55" s="7"/>
      <c r="C55" s="7"/>
      <c r="D55" s="7"/>
      <c r="E55" s="7"/>
      <c r="F55" s="7"/>
    </row>
    <row r="56" spans="1:6" ht="14.25">
      <c r="A56" s="7"/>
      <c r="B56" s="7"/>
      <c r="C56" s="7"/>
      <c r="D56" s="7"/>
      <c r="E56" s="7"/>
      <c r="F56" s="7"/>
    </row>
    <row r="57" spans="1:6" ht="14.25">
      <c r="A57" s="7"/>
      <c r="B57" s="7"/>
      <c r="C57" s="7"/>
      <c r="D57" s="7"/>
      <c r="E57" s="7"/>
      <c r="F57" s="7"/>
    </row>
    <row r="58" spans="1:6" ht="14.25">
      <c r="A58" s="7"/>
      <c r="B58" s="7"/>
      <c r="C58" s="7"/>
      <c r="D58" s="7"/>
      <c r="E58" s="7"/>
      <c r="F58" s="7"/>
    </row>
    <row r="59" spans="1:6" ht="14.25">
      <c r="A59" s="7"/>
      <c r="B59" s="7"/>
      <c r="C59" s="7"/>
      <c r="D59" s="7"/>
      <c r="E59" s="7"/>
      <c r="F59" s="7"/>
    </row>
    <row r="60" spans="1:6" ht="14.25">
      <c r="A60" s="7"/>
      <c r="B60" s="7"/>
      <c r="C60" s="7"/>
      <c r="D60" s="7"/>
      <c r="E60" s="7"/>
      <c r="F60" s="7"/>
    </row>
    <row r="61" spans="1:6" ht="14.25">
      <c r="A61" s="7"/>
      <c r="B61" s="7"/>
      <c r="C61" s="7"/>
      <c r="D61" s="7"/>
      <c r="E61" s="7"/>
      <c r="F61" s="7"/>
    </row>
    <row r="62" spans="1:6" ht="14.25">
      <c r="A62" s="7"/>
      <c r="B62" s="7"/>
      <c r="C62" s="7"/>
      <c r="D62" s="7"/>
      <c r="E62" s="7"/>
      <c r="F62" s="7"/>
    </row>
    <row r="63" spans="1:6" ht="14.25">
      <c r="A63" s="7"/>
      <c r="B63" s="7"/>
      <c r="C63" s="7"/>
      <c r="D63" s="7"/>
      <c r="E63" s="7"/>
      <c r="F63" s="7"/>
    </row>
    <row r="64" spans="1:6" ht="14.25">
      <c r="A64" s="7"/>
      <c r="B64" s="7"/>
      <c r="C64" s="7"/>
      <c r="D64" s="7"/>
      <c r="E64" s="7"/>
      <c r="F64" s="7"/>
    </row>
    <row r="65" spans="1:6" ht="14.25">
      <c r="A65" s="7"/>
      <c r="B65" s="7"/>
      <c r="C65" s="7"/>
      <c r="D65" s="7"/>
      <c r="E65" s="7"/>
      <c r="F65" s="7"/>
    </row>
    <row r="66" spans="1:6" ht="14.25">
      <c r="A66" s="7"/>
      <c r="B66" s="7"/>
      <c r="C66" s="7"/>
      <c r="D66" s="7"/>
      <c r="E66" s="7"/>
      <c r="F66" s="7"/>
    </row>
    <row r="67" spans="1:6" ht="14.25">
      <c r="A67" s="7"/>
      <c r="B67" s="7"/>
      <c r="C67" s="7"/>
      <c r="D67" s="7"/>
      <c r="E67" s="7"/>
      <c r="F67" s="7"/>
    </row>
    <row r="68" spans="1:6" ht="14.25">
      <c r="A68" s="7"/>
      <c r="B68" s="7"/>
      <c r="C68" s="7"/>
      <c r="D68" s="7"/>
      <c r="E68" s="7"/>
      <c r="F68" s="7"/>
    </row>
    <row r="69" spans="1:6" ht="14.25">
      <c r="A69" s="7"/>
      <c r="B69" s="7"/>
      <c r="C69" s="7"/>
      <c r="D69" s="7"/>
      <c r="E69" s="7"/>
      <c r="F69" s="7"/>
    </row>
    <row r="70" spans="1:6" ht="14.25">
      <c r="A70" s="7"/>
      <c r="B70" s="7"/>
      <c r="C70" s="7"/>
      <c r="D70" s="7"/>
      <c r="E70" s="7"/>
      <c r="F70" s="7"/>
    </row>
    <row r="71" spans="1:6" ht="14.25">
      <c r="A71" s="7"/>
      <c r="B71" s="7"/>
      <c r="C71" s="7"/>
      <c r="D71" s="7"/>
      <c r="E71" s="7"/>
      <c r="F71" s="7"/>
    </row>
    <row r="72" spans="1:6" ht="14.25">
      <c r="A72" s="7"/>
      <c r="B72" s="7"/>
      <c r="C72" s="7"/>
      <c r="D72" s="7"/>
      <c r="E72" s="7"/>
      <c r="F72" s="7"/>
    </row>
    <row r="73" spans="1:6" ht="14.25">
      <c r="A73" s="7"/>
      <c r="B73" s="7"/>
      <c r="C73" s="7"/>
      <c r="D73" s="7"/>
      <c r="E73" s="7"/>
      <c r="F73" s="7"/>
    </row>
    <row r="74" spans="1:6" ht="14.25">
      <c r="A74" s="7"/>
      <c r="B74" s="7"/>
      <c r="C74" s="7"/>
      <c r="D74" s="7"/>
      <c r="E74" s="7"/>
      <c r="F74" s="7"/>
    </row>
    <row r="75" spans="1:6" ht="14.25">
      <c r="A75" s="7"/>
      <c r="B75" s="7"/>
      <c r="C75" s="7"/>
      <c r="D75" s="7"/>
      <c r="E75" s="7"/>
      <c r="F75" s="7"/>
    </row>
    <row r="76" spans="1:6" ht="14.25">
      <c r="A76" s="7"/>
      <c r="B76" s="7"/>
      <c r="C76" s="7"/>
      <c r="D76" s="7"/>
      <c r="E76" s="7"/>
      <c r="F76" s="7"/>
    </row>
    <row r="77" spans="1:6" ht="14.25">
      <c r="A77" s="7"/>
      <c r="B77" s="7"/>
      <c r="C77" s="7"/>
      <c r="D77" s="7"/>
      <c r="E77" s="7"/>
      <c r="F77" s="7"/>
    </row>
    <row r="78" spans="1:6" ht="14.25">
      <c r="A78" s="7"/>
      <c r="B78" s="7"/>
      <c r="C78" s="7"/>
      <c r="D78" s="7"/>
      <c r="E78" s="7"/>
      <c r="F78" s="7"/>
    </row>
    <row r="79" spans="1:6" ht="14.25">
      <c r="A79" s="7"/>
      <c r="B79" s="7"/>
      <c r="C79" s="7"/>
      <c r="D79" s="7"/>
      <c r="E79" s="7"/>
      <c r="F79" s="7"/>
    </row>
    <row r="80" spans="1:6" ht="14.25">
      <c r="A80" s="7"/>
      <c r="B80" s="7"/>
      <c r="C80" s="7"/>
      <c r="D80" s="7"/>
      <c r="E80" s="7"/>
      <c r="F80" s="7"/>
    </row>
    <row r="81" spans="1:6" ht="14.25">
      <c r="A81" s="7"/>
      <c r="B81" s="7"/>
      <c r="C81" s="7"/>
      <c r="D81" s="7"/>
      <c r="E81" s="7"/>
      <c r="F81" s="7"/>
    </row>
    <row r="82" spans="1:6" ht="14.25">
      <c r="A82" s="7"/>
      <c r="B82" s="7"/>
      <c r="C82" s="7"/>
      <c r="D82" s="7"/>
      <c r="E82" s="7"/>
      <c r="F82" s="7"/>
    </row>
    <row r="83" spans="1:6" ht="14.25">
      <c r="A83" s="7"/>
      <c r="B83" s="7"/>
      <c r="C83" s="7"/>
      <c r="D83" s="7"/>
      <c r="E83" s="7"/>
      <c r="F83" s="7"/>
    </row>
    <row r="84" spans="1:6" ht="14.25">
      <c r="A84" s="7"/>
      <c r="B84" s="7"/>
      <c r="C84" s="7"/>
      <c r="D84" s="7"/>
      <c r="E84" s="7"/>
      <c r="F84" s="7"/>
    </row>
    <row r="85" spans="1:6" ht="14.25">
      <c r="A85" s="7"/>
      <c r="B85" s="7"/>
      <c r="C85" s="7"/>
      <c r="D85" s="7"/>
      <c r="E85" s="7"/>
      <c r="F85" s="7"/>
    </row>
    <row r="86" spans="1:6" ht="14.25">
      <c r="A86" s="7"/>
      <c r="B86" s="7"/>
      <c r="C86" s="7"/>
      <c r="D86" s="7"/>
      <c r="E86" s="7"/>
      <c r="F86" s="7"/>
    </row>
    <row r="87" spans="1:6" ht="14.25">
      <c r="A87" s="7"/>
      <c r="B87" s="7"/>
      <c r="C87" s="7"/>
      <c r="D87" s="7"/>
      <c r="E87" s="7"/>
      <c r="F87" s="7"/>
    </row>
    <row r="88" spans="1:6" ht="14.25">
      <c r="A88" s="7"/>
      <c r="B88" s="7"/>
      <c r="C88" s="7"/>
      <c r="D88" s="7"/>
      <c r="E88" s="7"/>
      <c r="F88" s="7"/>
    </row>
    <row r="89" spans="1:6" ht="14.25">
      <c r="A89" s="7"/>
      <c r="B89" s="7"/>
      <c r="C89" s="7"/>
      <c r="D89" s="7"/>
      <c r="E89" s="7"/>
      <c r="F89" s="7"/>
    </row>
    <row r="90" spans="1:6" ht="14.25">
      <c r="A90" s="7"/>
      <c r="B90" s="7"/>
      <c r="C90" s="7"/>
      <c r="D90" s="7"/>
      <c r="E90" s="7"/>
      <c r="F90" s="7"/>
    </row>
    <row r="91" spans="1:6" ht="14.25">
      <c r="A91" s="7"/>
      <c r="B91" s="7"/>
      <c r="C91" s="7"/>
      <c r="D91" s="7"/>
      <c r="E91" s="7"/>
      <c r="F91" s="7"/>
    </row>
    <row r="92" spans="1:6" ht="14.25">
      <c r="A92" s="7"/>
      <c r="B92" s="7"/>
      <c r="C92" s="7"/>
      <c r="D92" s="7"/>
      <c r="E92" s="7"/>
      <c r="F92" s="7"/>
    </row>
    <row r="93" spans="1:6" ht="14.25">
      <c r="A93" s="7"/>
      <c r="B93" s="7"/>
      <c r="C93" s="7"/>
      <c r="D93" s="7"/>
      <c r="E93" s="7"/>
      <c r="F93" s="7"/>
    </row>
    <row r="94" spans="1:6" ht="14.25">
      <c r="A94" s="7"/>
      <c r="B94" s="7"/>
      <c r="C94" s="7"/>
      <c r="D94" s="7"/>
      <c r="E94" s="7"/>
      <c r="F94" s="7"/>
    </row>
    <row r="95" spans="1:6" ht="14.25">
      <c r="A95" s="7"/>
      <c r="B95" s="7"/>
      <c r="C95" s="7"/>
      <c r="D95" s="7"/>
      <c r="E95" s="7"/>
      <c r="F95" s="7"/>
    </row>
    <row r="96" spans="1:6" ht="14.25">
      <c r="A96" s="7"/>
      <c r="B96" s="7"/>
      <c r="C96" s="7"/>
      <c r="D96" s="7"/>
      <c r="E96" s="7"/>
      <c r="F96" s="7"/>
    </row>
    <row r="97" spans="1:6" ht="14.25">
      <c r="A97" s="7"/>
      <c r="B97" s="7"/>
      <c r="C97" s="7"/>
      <c r="D97" s="7"/>
      <c r="E97" s="7"/>
      <c r="F97" s="7"/>
    </row>
    <row r="98" spans="1:6" ht="14.25">
      <c r="A98" s="7"/>
      <c r="B98" s="7"/>
      <c r="C98" s="7"/>
      <c r="D98" s="7"/>
      <c r="E98" s="7"/>
      <c r="F98" s="7"/>
    </row>
    <row r="99" spans="1:6" ht="14.25">
      <c r="A99" s="7"/>
      <c r="B99" s="7"/>
      <c r="C99" s="7"/>
      <c r="D99" s="7"/>
      <c r="E99" s="7"/>
      <c r="F99" s="7"/>
    </row>
    <row r="100" spans="1:6" ht="14.25">
      <c r="A100" s="7"/>
      <c r="B100" s="7"/>
      <c r="C100" s="7"/>
      <c r="D100" s="7"/>
      <c r="E100" s="7"/>
      <c r="F100" s="7"/>
    </row>
    <row r="101" spans="1:6" ht="14.25">
      <c r="A101" s="7"/>
      <c r="B101" s="7"/>
      <c r="C101" s="7"/>
      <c r="D101" s="7"/>
      <c r="E101" s="7"/>
      <c r="F101" s="7"/>
    </row>
    <row r="102" spans="1:6" ht="14.25">
      <c r="A102" s="7"/>
      <c r="B102" s="7"/>
      <c r="C102" s="7"/>
      <c r="D102" s="7"/>
      <c r="E102" s="7"/>
      <c r="F102" s="7"/>
    </row>
    <row r="103" spans="1:6" ht="14.25">
      <c r="A103" s="7"/>
      <c r="B103" s="7"/>
      <c r="C103" s="7"/>
      <c r="D103" s="7"/>
      <c r="E103" s="7"/>
      <c r="F103" s="7"/>
    </row>
    <row r="104" spans="1:6" ht="14.25">
      <c r="A104" s="7"/>
      <c r="B104" s="7"/>
      <c r="C104" s="7"/>
      <c r="D104" s="7"/>
      <c r="E104" s="7"/>
      <c r="F104" s="7"/>
    </row>
    <row r="105" spans="1:6" ht="14.25">
      <c r="A105" s="7"/>
      <c r="B105" s="7"/>
      <c r="C105" s="7"/>
      <c r="D105" s="7"/>
      <c r="E105" s="7"/>
      <c r="F105" s="7"/>
    </row>
    <row r="106" spans="1:6" ht="14.25">
      <c r="A106" s="7"/>
      <c r="B106" s="7"/>
      <c r="C106" s="7"/>
      <c r="D106" s="7"/>
      <c r="E106" s="7"/>
      <c r="F106" s="7"/>
    </row>
    <row r="107" spans="1:6" ht="14.25">
      <c r="A107" s="7"/>
      <c r="B107" s="7"/>
      <c r="C107" s="7"/>
      <c r="D107" s="7"/>
      <c r="E107" s="7"/>
      <c r="F107" s="7"/>
    </row>
    <row r="108" spans="1:6" ht="14.25">
      <c r="A108" s="7"/>
      <c r="B108" s="7"/>
      <c r="C108" s="7"/>
      <c r="D108" s="7"/>
      <c r="E108" s="7"/>
      <c r="F108" s="7"/>
    </row>
    <row r="109" spans="1:6" ht="14.25">
      <c r="A109" s="7"/>
      <c r="B109" s="7"/>
      <c r="C109" s="7"/>
      <c r="D109" s="7"/>
      <c r="E109" s="7"/>
      <c r="F109" s="7"/>
    </row>
    <row r="110" spans="1:6" ht="14.25">
      <c r="A110" s="7"/>
      <c r="B110" s="7"/>
      <c r="C110" s="7"/>
      <c r="D110" s="7"/>
      <c r="E110" s="7"/>
      <c r="F110" s="7"/>
    </row>
    <row r="111" spans="1:6" ht="14.25">
      <c r="A111" s="7"/>
      <c r="B111" s="7"/>
      <c r="C111" s="7"/>
      <c r="D111" s="7"/>
      <c r="E111" s="7"/>
      <c r="F111" s="7"/>
    </row>
    <row r="112" spans="1:6" ht="14.25">
      <c r="A112" s="7"/>
      <c r="B112" s="7"/>
      <c r="C112" s="7"/>
      <c r="D112" s="7"/>
      <c r="E112" s="7"/>
      <c r="F112" s="7"/>
    </row>
    <row r="113" spans="1:6" ht="14.25">
      <c r="A113" s="7"/>
      <c r="B113" s="7"/>
      <c r="C113" s="7"/>
      <c r="D113" s="7"/>
      <c r="E113" s="7"/>
      <c r="F113" s="7"/>
    </row>
    <row r="114" spans="1:6" ht="14.25">
      <c r="A114" s="7"/>
      <c r="B114" s="7"/>
      <c r="C114" s="7"/>
      <c r="D114" s="7"/>
      <c r="E114" s="7"/>
      <c r="F114" s="7"/>
    </row>
    <row r="115" spans="1:6" ht="14.25">
      <c r="A115" s="7"/>
      <c r="B115" s="7"/>
      <c r="C115" s="7"/>
      <c r="D115" s="7"/>
      <c r="E115" s="7"/>
      <c r="F115" s="7"/>
    </row>
    <row r="116" spans="1:6" ht="14.25">
      <c r="A116" s="7"/>
      <c r="B116" s="7"/>
      <c r="C116" s="7"/>
      <c r="D116" s="7"/>
      <c r="E116" s="7"/>
      <c r="F116" s="7"/>
    </row>
    <row r="117" spans="1:6" ht="14.25">
      <c r="A117" s="7"/>
      <c r="B117" s="7"/>
      <c r="C117" s="7"/>
      <c r="D117" s="7"/>
      <c r="E117" s="7"/>
      <c r="F117" s="7"/>
    </row>
    <row r="118" spans="1:6" ht="14.25">
      <c r="A118" s="7"/>
      <c r="B118" s="7"/>
      <c r="C118" s="7"/>
      <c r="D118" s="7"/>
      <c r="E118" s="7"/>
      <c r="F118" s="7"/>
    </row>
    <row r="119" spans="1:6" ht="14.25">
      <c r="A119" s="7"/>
      <c r="B119" s="7"/>
      <c r="C119" s="7"/>
      <c r="D119" s="7"/>
      <c r="E119" s="7"/>
      <c r="F119" s="7"/>
    </row>
    <row r="120" spans="1:6" ht="14.25">
      <c r="A120" s="7"/>
      <c r="B120" s="7"/>
      <c r="C120" s="7"/>
      <c r="D120" s="7"/>
      <c r="E120" s="7"/>
      <c r="F120" s="7"/>
    </row>
    <row r="121" spans="1:6" ht="14.25">
      <c r="A121" s="7"/>
      <c r="B121" s="7"/>
      <c r="C121" s="7"/>
      <c r="D121" s="7"/>
      <c r="E121" s="7"/>
      <c r="F121" s="7"/>
    </row>
    <row r="122" spans="1:6" ht="14.25">
      <c r="A122" s="7"/>
      <c r="B122" s="7"/>
      <c r="C122" s="7"/>
      <c r="D122" s="7"/>
      <c r="E122" s="7"/>
      <c r="F122" s="7"/>
    </row>
  </sheetData>
  <sheetProtection/>
  <mergeCells count="3">
    <mergeCell ref="A35:F35"/>
    <mergeCell ref="A1:F1"/>
    <mergeCell ref="D31:F31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2"/>
  <sheetViews>
    <sheetView zoomScale="75" zoomScaleNormal="75" zoomScalePageLayoutView="0" workbookViewId="0" topLeftCell="A1">
      <selection activeCell="L8" sqref="L8"/>
    </sheetView>
  </sheetViews>
  <sheetFormatPr defaultColWidth="9.140625" defaultRowHeight="15"/>
  <cols>
    <col min="1" max="1" width="6.421875" style="1" customWidth="1"/>
    <col min="2" max="2" width="56.28125" style="1" customWidth="1"/>
    <col min="3" max="3" width="18.421875" style="1" customWidth="1"/>
    <col min="4" max="4" width="20.7109375" style="1" customWidth="1"/>
    <col min="5" max="5" width="21.8515625" style="1" customWidth="1"/>
    <col min="6" max="6" width="22.00390625" style="1" customWidth="1"/>
    <col min="7" max="7" width="16.7109375" style="46" bestFit="1" customWidth="1"/>
    <col min="8" max="8" width="11.421875" style="1" customWidth="1"/>
    <col min="9" max="16384" width="9.140625" style="1" customWidth="1"/>
  </cols>
  <sheetData>
    <row r="1" spans="1:6" ht="36" customHeight="1">
      <c r="A1" s="42" t="s">
        <v>69</v>
      </c>
      <c r="B1" s="42"/>
      <c r="C1" s="42"/>
      <c r="D1" s="42"/>
      <c r="E1" s="42"/>
      <c r="F1" s="42"/>
    </row>
    <row r="2" spans="1:6" ht="92.25" customHeight="1">
      <c r="A2" s="4" t="s">
        <v>10</v>
      </c>
      <c r="B2" s="4" t="s">
        <v>11</v>
      </c>
      <c r="C2" s="4" t="s">
        <v>12</v>
      </c>
      <c r="D2" s="25" t="s">
        <v>71</v>
      </c>
      <c r="E2" s="4" t="s">
        <v>72</v>
      </c>
      <c r="F2" s="4" t="s">
        <v>73</v>
      </c>
    </row>
    <row r="3" spans="1:6" ht="25.5" customHeight="1">
      <c r="A3" s="4">
        <v>1</v>
      </c>
      <c r="B3" s="5" t="s">
        <v>13</v>
      </c>
      <c r="C3" s="4" t="s">
        <v>14</v>
      </c>
      <c r="D3" s="28">
        <v>188.5</v>
      </c>
      <c r="E3" s="28">
        <v>188.5</v>
      </c>
      <c r="F3" s="28">
        <v>188.5</v>
      </c>
    </row>
    <row r="4" spans="1:6" ht="60.75" customHeight="1">
      <c r="A4" s="4">
        <v>2</v>
      </c>
      <c r="B4" s="5" t="s">
        <v>15</v>
      </c>
      <c r="C4" s="4" t="s">
        <v>14</v>
      </c>
      <c r="D4" s="28"/>
      <c r="E4" s="28">
        <v>150.31545833333334</v>
      </c>
      <c r="F4" s="28">
        <v>145.13252688172045</v>
      </c>
    </row>
    <row r="5" spans="1:6" ht="21.75" customHeight="1">
      <c r="A5" s="4">
        <v>3</v>
      </c>
      <c r="B5" s="5" t="s">
        <v>16</v>
      </c>
      <c r="C5" s="4" t="s">
        <v>17</v>
      </c>
      <c r="D5" s="28">
        <v>774.2057519999998</v>
      </c>
      <c r="E5" s="28">
        <v>808</v>
      </c>
      <c r="F5" s="28">
        <v>797</v>
      </c>
    </row>
    <row r="6" spans="1:6" ht="29.25" customHeight="1">
      <c r="A6" s="4">
        <v>4</v>
      </c>
      <c r="B6" s="5" t="s">
        <v>18</v>
      </c>
      <c r="C6" s="4" t="s">
        <v>17</v>
      </c>
      <c r="D6" s="28">
        <v>639.2004835999998</v>
      </c>
      <c r="E6" s="28">
        <v>666.973</v>
      </c>
      <c r="F6" s="28">
        <v>659.226</v>
      </c>
    </row>
    <row r="7" spans="1:6" ht="24.75" customHeight="1">
      <c r="A7" s="4">
        <v>5</v>
      </c>
      <c r="B7" s="5" t="s">
        <v>19</v>
      </c>
      <c r="C7" s="4" t="s">
        <v>20</v>
      </c>
      <c r="D7" s="28">
        <v>1345.565</v>
      </c>
      <c r="E7" s="28">
        <v>1560.94</v>
      </c>
      <c r="F7" s="28">
        <v>1360</v>
      </c>
    </row>
    <row r="8" spans="1:6" ht="24" customHeight="1">
      <c r="A8" s="4">
        <v>6</v>
      </c>
      <c r="B8" s="5" t="s">
        <v>21</v>
      </c>
      <c r="C8" s="4" t="s">
        <v>20</v>
      </c>
      <c r="D8" s="28">
        <v>1339.982</v>
      </c>
      <c r="E8" s="28">
        <v>1555.2</v>
      </c>
      <c r="F8" s="28">
        <v>1354.477</v>
      </c>
    </row>
    <row r="9" spans="1:7" ht="21.75" customHeight="1">
      <c r="A9" s="4">
        <v>7</v>
      </c>
      <c r="B9" s="6" t="s">
        <v>22</v>
      </c>
      <c r="C9" s="4" t="s">
        <v>23</v>
      </c>
      <c r="D9" s="29">
        <f>D10+D11</f>
        <v>1103.355742106239</v>
      </c>
      <c r="E9" s="29">
        <f>E10+E11</f>
        <v>1311.999932260194</v>
      </c>
      <c r="F9" s="29">
        <f>F10+F11</f>
        <v>1696.85808908726</v>
      </c>
      <c r="G9" s="49">
        <f>G10+G11</f>
        <v>1696858.0890872604</v>
      </c>
    </row>
    <row r="10" spans="1:7" ht="24.75" customHeight="1">
      <c r="A10" s="4" t="s">
        <v>24</v>
      </c>
      <c r="B10" s="6" t="s">
        <v>25</v>
      </c>
      <c r="C10" s="4" t="s">
        <v>23</v>
      </c>
      <c r="D10" s="29">
        <f>682550.24353183/1000</f>
        <v>682.55024353183</v>
      </c>
      <c r="E10" s="29">
        <f>855429.266488504/1000</f>
        <v>855.429266488504</v>
      </c>
      <c r="F10" s="29">
        <f>942511.327087017/1000</f>
        <v>942.511327087017</v>
      </c>
      <c r="G10" s="47">
        <f>'[2]Лист0.1СТЭЦ-1'!$J$43</f>
        <v>942511.3270870169</v>
      </c>
    </row>
    <row r="11" spans="1:7" ht="15">
      <c r="A11" s="4" t="s">
        <v>26</v>
      </c>
      <c r="B11" s="6" t="s">
        <v>27</v>
      </c>
      <c r="C11" s="4" t="s">
        <v>23</v>
      </c>
      <c r="D11" s="29">
        <f>420805.498574409/1000</f>
        <v>420.805498574409</v>
      </c>
      <c r="E11" s="29">
        <f>456570.66577169/1000</f>
        <v>456.57066577169</v>
      </c>
      <c r="F11" s="29">
        <f>754346.762000243/1000</f>
        <v>754.346762000243</v>
      </c>
      <c r="G11" s="49">
        <f>'[2]Лист0.1СТЭЦ-1'!$K$43</f>
        <v>754346.7620002434</v>
      </c>
    </row>
    <row r="12" spans="1:6" ht="30">
      <c r="A12" s="4" t="s">
        <v>28</v>
      </c>
      <c r="B12" s="6" t="s">
        <v>54</v>
      </c>
      <c r="C12" s="4" t="s">
        <v>23</v>
      </c>
      <c r="D12" s="28"/>
      <c r="E12" s="29"/>
      <c r="F12" s="29"/>
    </row>
    <row r="13" spans="1:7" ht="14.25">
      <c r="A13" s="4"/>
      <c r="B13" s="5"/>
      <c r="C13" s="4"/>
      <c r="D13" s="28"/>
      <c r="E13" s="29"/>
      <c r="F13" s="29"/>
      <c r="G13" s="48"/>
    </row>
    <row r="14" spans="1:7" ht="14.25">
      <c r="A14" s="4" t="s">
        <v>29</v>
      </c>
      <c r="B14" s="5" t="s">
        <v>30</v>
      </c>
      <c r="C14" s="4" t="s">
        <v>23</v>
      </c>
      <c r="D14" s="29">
        <f>802766.154074415/1000</f>
        <v>802.766154074415</v>
      </c>
      <c r="E14" s="29">
        <f>853453.384203065/1000</f>
        <v>853.453384203065</v>
      </c>
      <c r="F14" s="29">
        <f>941028.551887913/1000</f>
        <v>941.0285518879131</v>
      </c>
      <c r="G14" s="46">
        <v>941028.5518879131</v>
      </c>
    </row>
    <row r="15" spans="1:6" ht="14.25">
      <c r="A15" s="4"/>
      <c r="B15" s="5" t="s">
        <v>31</v>
      </c>
      <c r="C15" s="4" t="s">
        <v>32</v>
      </c>
      <c r="D15" s="31">
        <v>375.7670112813995</v>
      </c>
      <c r="E15" s="31">
        <v>370.7</v>
      </c>
      <c r="F15" s="31">
        <v>377.5376693771065</v>
      </c>
    </row>
    <row r="16" spans="1:6" ht="14.25">
      <c r="A16" s="4" t="s">
        <v>33</v>
      </c>
      <c r="B16" s="5" t="s">
        <v>52</v>
      </c>
      <c r="C16" s="4" t="s">
        <v>23</v>
      </c>
      <c r="D16" s="29">
        <f>613225.732525585/1000</f>
        <v>613.2257325255849</v>
      </c>
      <c r="E16" s="29">
        <f>738158.250207027/1000</f>
        <v>738.158250207027</v>
      </c>
      <c r="F16" s="29">
        <f>710501.735889485/1000</f>
        <v>710.501735889485</v>
      </c>
    </row>
    <row r="17" spans="1:6" ht="14.25">
      <c r="A17" s="4"/>
      <c r="B17" s="5" t="s">
        <v>37</v>
      </c>
      <c r="C17" s="4" t="s">
        <v>34</v>
      </c>
      <c r="D17" s="31">
        <v>138.49126575081843</v>
      </c>
      <c r="E17" s="31">
        <v>137.87</v>
      </c>
      <c r="F17" s="31">
        <v>139.04706</v>
      </c>
    </row>
    <row r="18" spans="1:6" ht="40.5" customHeight="1">
      <c r="A18" s="4"/>
      <c r="B18" s="5" t="s">
        <v>35</v>
      </c>
      <c r="C18" s="4"/>
      <c r="D18" s="28"/>
      <c r="E18" s="29" t="s">
        <v>75</v>
      </c>
      <c r="F18" s="29"/>
    </row>
    <row r="19" spans="1:7" ht="15">
      <c r="A19" s="4">
        <v>11</v>
      </c>
      <c r="B19" s="6" t="s">
        <v>38</v>
      </c>
      <c r="C19" s="11" t="s">
        <v>23</v>
      </c>
      <c r="D19" s="29">
        <f>1451182.25663456/1000</f>
        <v>1451.18225663456</v>
      </c>
      <c r="E19" s="29">
        <f>E20+E21</f>
        <v>1204.13154885533</v>
      </c>
      <c r="F19" s="29">
        <f>F20+F21</f>
        <v>1588.9897056823959</v>
      </c>
      <c r="G19" s="49">
        <f>G20+G21</f>
        <v>1588989.7056823964</v>
      </c>
    </row>
    <row r="20" spans="1:7" ht="14.25">
      <c r="A20" s="4" t="s">
        <v>39</v>
      </c>
      <c r="B20" s="5" t="s">
        <v>42</v>
      </c>
      <c r="C20" s="4" t="s">
        <v>23</v>
      </c>
      <c r="D20" s="28"/>
      <c r="E20" s="29">
        <f>855429.266488504/1000</f>
        <v>855.429266488504</v>
      </c>
      <c r="F20" s="29">
        <f>942511.327087017/1000</f>
        <v>942.511327087017</v>
      </c>
      <c r="G20" s="47">
        <f>G10</f>
        <v>942511.3270870169</v>
      </c>
    </row>
    <row r="21" spans="1:7" ht="14.25">
      <c r="A21" s="4" t="s">
        <v>40</v>
      </c>
      <c r="B21" s="5" t="s">
        <v>43</v>
      </c>
      <c r="C21" s="4" t="s">
        <v>23</v>
      </c>
      <c r="D21" s="28"/>
      <c r="E21" s="29">
        <f>348702.282366826/1000</f>
        <v>348.702282366826</v>
      </c>
      <c r="F21" s="29">
        <f>646478.378595379/1000</f>
        <v>646.4783785953789</v>
      </c>
      <c r="G21" s="49">
        <f>G11-G24</f>
        <v>646478.3785953794</v>
      </c>
    </row>
    <row r="22" spans="1:6" ht="30.75" customHeight="1">
      <c r="A22" s="4" t="s">
        <v>41</v>
      </c>
      <c r="B22" s="5" t="s">
        <v>58</v>
      </c>
      <c r="C22" s="4" t="s">
        <v>23</v>
      </c>
      <c r="D22" s="28"/>
      <c r="E22" s="28"/>
      <c r="F22" s="28"/>
    </row>
    <row r="23" spans="1:7" s="30" customFormat="1" ht="28.5">
      <c r="A23" s="26">
        <v>12</v>
      </c>
      <c r="B23" s="27" t="s">
        <v>45</v>
      </c>
      <c r="C23" s="26" t="s">
        <v>23</v>
      </c>
      <c r="D23" s="28"/>
      <c r="E23" s="29"/>
      <c r="F23" s="29"/>
      <c r="G23" s="50"/>
    </row>
    <row r="24" spans="1:7" s="30" customFormat="1" ht="14.25">
      <c r="A24" s="26" t="s">
        <v>46</v>
      </c>
      <c r="B24" s="27" t="s">
        <v>47</v>
      </c>
      <c r="C24" s="26" t="s">
        <v>23</v>
      </c>
      <c r="D24" s="29">
        <f>107868.383404864/1000</f>
        <v>107.868383404864</v>
      </c>
      <c r="E24" s="29">
        <f>107868.383404864/1000</f>
        <v>107.868383404864</v>
      </c>
      <c r="F24" s="29">
        <f>107868.383404864/1000</f>
        <v>107.868383404864</v>
      </c>
      <c r="G24" s="50">
        <f>F24*1000</f>
        <v>107868.383404864</v>
      </c>
    </row>
    <row r="25" spans="1:7" s="30" customFormat="1" ht="14.25">
      <c r="A25" s="26"/>
      <c r="B25" s="27" t="s">
        <v>48</v>
      </c>
      <c r="C25" s="26" t="s">
        <v>23</v>
      </c>
      <c r="D25" s="28"/>
      <c r="E25" s="29"/>
      <c r="F25" s="29"/>
      <c r="G25" s="50"/>
    </row>
    <row r="26" spans="1:7" s="30" customFormat="1" ht="14.25">
      <c r="A26" s="26"/>
      <c r="B26" s="27"/>
      <c r="C26" s="26"/>
      <c r="D26" s="26"/>
      <c r="E26" s="29"/>
      <c r="F26" s="29"/>
      <c r="G26" s="50"/>
    </row>
    <row r="27" spans="1:6" ht="14.25">
      <c r="A27" s="4" t="s">
        <v>49</v>
      </c>
      <c r="B27" s="5" t="s">
        <v>55</v>
      </c>
      <c r="C27" s="4" t="s">
        <v>23</v>
      </c>
      <c r="D27" s="29">
        <f>-347826.514528319/1000</f>
        <v>-347.826514528319</v>
      </c>
      <c r="E27" s="29">
        <f>107868.383404864/1000</f>
        <v>107.868383404864</v>
      </c>
      <c r="F27" s="29">
        <f>107868.383404864/1000</f>
        <v>107.868383404864</v>
      </c>
    </row>
    <row r="28" spans="1:6" ht="14.25">
      <c r="A28" s="4"/>
      <c r="B28" s="5"/>
      <c r="C28" s="4"/>
      <c r="D28" s="29"/>
      <c r="E28" s="29"/>
      <c r="F28" s="29"/>
    </row>
    <row r="29" spans="1:6" ht="28.5">
      <c r="A29" s="4" t="s">
        <v>50</v>
      </c>
      <c r="B29" s="5" t="s">
        <v>56</v>
      </c>
      <c r="C29" s="4" t="s">
        <v>57</v>
      </c>
      <c r="D29" s="32">
        <v>-0.3152442147664353</v>
      </c>
      <c r="E29" s="32">
        <v>0.08221675988888076</v>
      </c>
      <c r="F29" s="32">
        <v>0.06354318787375621</v>
      </c>
    </row>
    <row r="30" spans="1:6" ht="14.25">
      <c r="A30" s="4"/>
      <c r="B30" s="5"/>
      <c r="C30" s="4"/>
      <c r="D30" s="4"/>
      <c r="E30" s="4"/>
      <c r="F30" s="4"/>
    </row>
    <row r="31" spans="1:6" ht="77.25" customHeight="1">
      <c r="A31" s="4" t="s">
        <v>51</v>
      </c>
      <c r="B31" s="5" t="s">
        <v>53</v>
      </c>
      <c r="C31" s="4" t="s">
        <v>23</v>
      </c>
      <c r="D31" s="43" t="s">
        <v>74</v>
      </c>
      <c r="E31" s="44"/>
      <c r="F31" s="45"/>
    </row>
    <row r="32" spans="1:6" ht="14.25">
      <c r="A32" s="7"/>
      <c r="B32" s="18"/>
      <c r="C32" s="7"/>
      <c r="D32" s="7"/>
      <c r="E32" s="7"/>
      <c r="F32" s="7"/>
    </row>
    <row r="33" spans="1:6" ht="14.25">
      <c r="A33" s="20" t="s">
        <v>67</v>
      </c>
      <c r="B33" s="14"/>
      <c r="C33" s="16"/>
      <c r="D33" s="16"/>
      <c r="E33" s="16"/>
      <c r="F33" s="7"/>
    </row>
    <row r="34" spans="1:8" s="13" customFormat="1" ht="14.25" customHeight="1">
      <c r="A34" s="14"/>
      <c r="B34" s="16"/>
      <c r="C34" s="16"/>
      <c r="D34" s="16"/>
      <c r="E34" s="16"/>
      <c r="F34" s="12"/>
      <c r="G34" s="51"/>
      <c r="H34" s="12"/>
    </row>
    <row r="35" spans="1:8" s="13" customFormat="1" ht="29.25" customHeight="1">
      <c r="A35" s="41"/>
      <c r="B35" s="41"/>
      <c r="C35" s="41"/>
      <c r="D35" s="41"/>
      <c r="E35" s="41"/>
      <c r="F35" s="41"/>
      <c r="G35" s="51"/>
      <c r="H35" s="12"/>
    </row>
    <row r="36" spans="1:8" s="13" customFormat="1" ht="11.25">
      <c r="A36" s="14"/>
      <c r="B36" s="14"/>
      <c r="C36" s="12"/>
      <c r="D36" s="12"/>
      <c r="E36" s="12"/>
      <c r="F36" s="12"/>
      <c r="G36" s="51"/>
      <c r="H36" s="12"/>
    </row>
    <row r="37" spans="1:8" s="13" customFormat="1" ht="11.25">
      <c r="A37" s="14"/>
      <c r="B37" s="14"/>
      <c r="C37" s="12"/>
      <c r="D37" s="12"/>
      <c r="E37" s="12"/>
      <c r="F37" s="12"/>
      <c r="G37" s="51"/>
      <c r="H37" s="12"/>
    </row>
    <row r="38" spans="1:6" ht="14.25">
      <c r="A38" s="7"/>
      <c r="B38" s="18"/>
      <c r="C38" s="7"/>
      <c r="D38" s="7"/>
      <c r="E38" s="7"/>
      <c r="F38" s="7"/>
    </row>
    <row r="39" spans="1:6" ht="14.25">
      <c r="A39" s="7"/>
      <c r="B39" s="18"/>
      <c r="C39" s="7"/>
      <c r="D39" s="7"/>
      <c r="E39" s="7"/>
      <c r="F39" s="7"/>
    </row>
    <row r="40" spans="1:6" ht="14.25">
      <c r="A40" s="7"/>
      <c r="B40" s="18"/>
      <c r="C40" s="7"/>
      <c r="D40" s="7"/>
      <c r="E40" s="7"/>
      <c r="F40" s="7"/>
    </row>
    <row r="41" spans="1:6" ht="14.25">
      <c r="A41" s="7"/>
      <c r="B41" s="18"/>
      <c r="C41" s="7"/>
      <c r="D41" s="7"/>
      <c r="E41" s="7"/>
      <c r="F41" s="7"/>
    </row>
    <row r="42" spans="1:6" ht="14.25">
      <c r="A42" s="7"/>
      <c r="B42" s="18"/>
      <c r="C42" s="7"/>
      <c r="D42" s="7"/>
      <c r="E42" s="7"/>
      <c r="F42" s="7"/>
    </row>
    <row r="43" spans="1:6" ht="14.25">
      <c r="A43" s="7"/>
      <c r="B43" s="18"/>
      <c r="C43" s="7"/>
      <c r="D43" s="7"/>
      <c r="E43" s="7"/>
      <c r="F43" s="7"/>
    </row>
    <row r="44" spans="1:6" ht="14.25">
      <c r="A44" s="7"/>
      <c r="B44" s="18"/>
      <c r="C44" s="7"/>
      <c r="D44" s="7"/>
      <c r="E44" s="7"/>
      <c r="F44" s="7"/>
    </row>
    <row r="45" spans="1:6" ht="14.25">
      <c r="A45" s="7"/>
      <c r="B45" s="18"/>
      <c r="C45" s="7"/>
      <c r="D45" s="7"/>
      <c r="E45" s="7"/>
      <c r="F45" s="7"/>
    </row>
    <row r="46" spans="1:6" ht="14.25">
      <c r="A46" s="7"/>
      <c r="B46" s="18"/>
      <c r="C46" s="7"/>
      <c r="D46" s="7"/>
      <c r="E46" s="7"/>
      <c r="F46" s="7"/>
    </row>
    <row r="47" spans="1:6" ht="14.25">
      <c r="A47" s="7"/>
      <c r="B47" s="18"/>
      <c r="C47" s="7"/>
      <c r="D47" s="7"/>
      <c r="E47" s="7"/>
      <c r="F47" s="7"/>
    </row>
    <row r="48" spans="1:6" ht="14.25">
      <c r="A48" s="7"/>
      <c r="B48" s="18"/>
      <c r="C48" s="7"/>
      <c r="D48" s="7"/>
      <c r="E48" s="7"/>
      <c r="F48" s="7"/>
    </row>
    <row r="49" spans="1:6" ht="14.25">
      <c r="A49" s="7"/>
      <c r="B49" s="18"/>
      <c r="C49" s="7"/>
      <c r="D49" s="7"/>
      <c r="E49" s="7"/>
      <c r="F49" s="7"/>
    </row>
    <row r="50" spans="1:6" ht="14.25">
      <c r="A50" s="7"/>
      <c r="B50" s="18"/>
      <c r="C50" s="7"/>
      <c r="D50" s="7"/>
      <c r="E50" s="7"/>
      <c r="F50" s="7"/>
    </row>
    <row r="51" spans="1:6" ht="14.25">
      <c r="A51" s="7"/>
      <c r="B51" s="18"/>
      <c r="C51" s="7"/>
      <c r="D51" s="7"/>
      <c r="E51" s="7"/>
      <c r="F51" s="7"/>
    </row>
    <row r="52" spans="1:6" ht="14.25">
      <c r="A52" s="7"/>
      <c r="B52" s="18"/>
      <c r="C52" s="7"/>
      <c r="D52" s="7"/>
      <c r="E52" s="7"/>
      <c r="F52" s="7"/>
    </row>
    <row r="53" spans="1:6" ht="14.25">
      <c r="A53" s="7"/>
      <c r="B53" s="18"/>
      <c r="C53" s="7"/>
      <c r="D53" s="7"/>
      <c r="E53" s="7"/>
      <c r="F53" s="7"/>
    </row>
    <row r="54" spans="1:6" ht="14.25">
      <c r="A54" s="7"/>
      <c r="B54" s="7"/>
      <c r="C54" s="7"/>
      <c r="D54" s="7"/>
      <c r="E54" s="7"/>
      <c r="F54" s="7"/>
    </row>
    <row r="55" spans="1:6" ht="14.25">
      <c r="A55" s="7"/>
      <c r="B55" s="7"/>
      <c r="C55" s="7"/>
      <c r="D55" s="7"/>
      <c r="E55" s="7"/>
      <c r="F55" s="7"/>
    </row>
    <row r="56" spans="1:6" ht="14.25">
      <c r="A56" s="7"/>
      <c r="B56" s="7"/>
      <c r="C56" s="7"/>
      <c r="D56" s="7"/>
      <c r="E56" s="7"/>
      <c r="F56" s="7"/>
    </row>
    <row r="57" spans="1:6" ht="14.25">
      <c r="A57" s="7"/>
      <c r="B57" s="7"/>
      <c r="C57" s="7"/>
      <c r="D57" s="7"/>
      <c r="E57" s="7"/>
      <c r="F57" s="7"/>
    </row>
    <row r="58" spans="1:6" ht="14.25">
      <c r="A58" s="7"/>
      <c r="B58" s="7"/>
      <c r="C58" s="7"/>
      <c r="D58" s="7"/>
      <c r="E58" s="7"/>
      <c r="F58" s="7"/>
    </row>
    <row r="59" spans="1:6" ht="14.25">
      <c r="A59" s="7"/>
      <c r="B59" s="7"/>
      <c r="C59" s="7"/>
      <c r="D59" s="7"/>
      <c r="E59" s="7"/>
      <c r="F59" s="7"/>
    </row>
    <row r="60" spans="1:6" ht="14.25">
      <c r="A60" s="7"/>
      <c r="B60" s="7"/>
      <c r="C60" s="7"/>
      <c r="D60" s="7"/>
      <c r="E60" s="7"/>
      <c r="F60" s="7"/>
    </row>
    <row r="61" spans="1:6" ht="14.25">
      <c r="A61" s="7"/>
      <c r="B61" s="7"/>
      <c r="C61" s="7"/>
      <c r="D61" s="7"/>
      <c r="E61" s="7"/>
      <c r="F61" s="7"/>
    </row>
    <row r="62" spans="1:6" ht="14.25">
      <c r="A62" s="7"/>
      <c r="B62" s="7"/>
      <c r="C62" s="7"/>
      <c r="D62" s="7"/>
      <c r="E62" s="7"/>
      <c r="F62" s="7"/>
    </row>
    <row r="63" spans="1:6" ht="14.25">
      <c r="A63" s="7"/>
      <c r="B63" s="7"/>
      <c r="C63" s="7"/>
      <c r="D63" s="7"/>
      <c r="E63" s="7"/>
      <c r="F63" s="7"/>
    </row>
    <row r="64" spans="1:6" ht="14.25">
      <c r="A64" s="7"/>
      <c r="B64" s="7"/>
      <c r="C64" s="7"/>
      <c r="D64" s="7"/>
      <c r="E64" s="7"/>
      <c r="F64" s="7"/>
    </row>
    <row r="65" spans="1:6" ht="14.25">
      <c r="A65" s="7"/>
      <c r="B65" s="7"/>
      <c r="C65" s="7"/>
      <c r="D65" s="7"/>
      <c r="E65" s="7"/>
      <c r="F65" s="7"/>
    </row>
    <row r="66" spans="1:6" ht="14.25">
      <c r="A66" s="7"/>
      <c r="B66" s="7"/>
      <c r="C66" s="7"/>
      <c r="D66" s="7"/>
      <c r="E66" s="7"/>
      <c r="F66" s="7"/>
    </row>
    <row r="67" spans="1:6" ht="14.25">
      <c r="A67" s="7"/>
      <c r="B67" s="7"/>
      <c r="C67" s="7"/>
      <c r="D67" s="7"/>
      <c r="E67" s="7"/>
      <c r="F67" s="7"/>
    </row>
    <row r="68" spans="1:6" ht="14.25">
      <c r="A68" s="7"/>
      <c r="B68" s="7"/>
      <c r="C68" s="7"/>
      <c r="D68" s="7"/>
      <c r="E68" s="7"/>
      <c r="F68" s="7"/>
    </row>
    <row r="69" spans="1:6" ht="14.25">
      <c r="A69" s="7"/>
      <c r="B69" s="7"/>
      <c r="C69" s="7"/>
      <c r="D69" s="7"/>
      <c r="E69" s="7"/>
      <c r="F69" s="7"/>
    </row>
    <row r="70" spans="1:6" ht="14.25">
      <c r="A70" s="7"/>
      <c r="B70" s="7"/>
      <c r="C70" s="7"/>
      <c r="D70" s="7"/>
      <c r="E70" s="7"/>
      <c r="F70" s="7"/>
    </row>
    <row r="71" spans="1:6" ht="14.25">
      <c r="A71" s="7"/>
      <c r="B71" s="7"/>
      <c r="C71" s="7"/>
      <c r="D71" s="7"/>
      <c r="E71" s="7"/>
      <c r="F71" s="7"/>
    </row>
    <row r="72" spans="1:6" ht="14.25">
      <c r="A72" s="7"/>
      <c r="B72" s="7"/>
      <c r="C72" s="7"/>
      <c r="D72" s="7"/>
      <c r="E72" s="7"/>
      <c r="F72" s="7"/>
    </row>
    <row r="73" spans="1:6" ht="14.25">
      <c r="A73" s="7"/>
      <c r="B73" s="7"/>
      <c r="C73" s="7"/>
      <c r="D73" s="7"/>
      <c r="E73" s="7"/>
      <c r="F73" s="7"/>
    </row>
    <row r="74" spans="1:6" ht="14.25">
      <c r="A74" s="7"/>
      <c r="B74" s="7"/>
      <c r="C74" s="7"/>
      <c r="D74" s="7"/>
      <c r="E74" s="7"/>
      <c r="F74" s="7"/>
    </row>
    <row r="75" spans="1:6" ht="14.25">
      <c r="A75" s="7"/>
      <c r="B75" s="7"/>
      <c r="C75" s="7"/>
      <c r="D75" s="7"/>
      <c r="E75" s="7"/>
      <c r="F75" s="7"/>
    </row>
    <row r="76" spans="1:6" ht="14.25">
      <c r="A76" s="7"/>
      <c r="B76" s="7"/>
      <c r="C76" s="7"/>
      <c r="D76" s="7"/>
      <c r="E76" s="7"/>
      <c r="F76" s="7"/>
    </row>
    <row r="77" spans="1:6" ht="14.25">
      <c r="A77" s="7"/>
      <c r="B77" s="7"/>
      <c r="C77" s="7"/>
      <c r="D77" s="7"/>
      <c r="E77" s="7"/>
      <c r="F77" s="7"/>
    </row>
    <row r="78" spans="1:6" ht="14.25">
      <c r="A78" s="7"/>
      <c r="B78" s="7"/>
      <c r="C78" s="7"/>
      <c r="D78" s="7"/>
      <c r="E78" s="7"/>
      <c r="F78" s="7"/>
    </row>
    <row r="79" spans="1:6" ht="14.25">
      <c r="A79" s="7"/>
      <c r="B79" s="7"/>
      <c r="C79" s="7"/>
      <c r="D79" s="7"/>
      <c r="E79" s="7"/>
      <c r="F79" s="7"/>
    </row>
    <row r="80" spans="1:6" ht="14.25">
      <c r="A80" s="7"/>
      <c r="B80" s="7"/>
      <c r="C80" s="7"/>
      <c r="D80" s="7"/>
      <c r="E80" s="7"/>
      <c r="F80" s="7"/>
    </row>
    <row r="81" spans="1:6" ht="14.25">
      <c r="A81" s="7"/>
      <c r="B81" s="7"/>
      <c r="C81" s="7"/>
      <c r="D81" s="7"/>
      <c r="E81" s="7"/>
      <c r="F81" s="7"/>
    </row>
    <row r="82" spans="1:6" ht="14.25">
      <c r="A82" s="7"/>
      <c r="B82" s="7"/>
      <c r="C82" s="7"/>
      <c r="D82" s="7"/>
      <c r="E82" s="7"/>
      <c r="F82" s="7"/>
    </row>
    <row r="83" spans="1:6" ht="14.25">
      <c r="A83" s="7"/>
      <c r="B83" s="7"/>
      <c r="C83" s="7"/>
      <c r="D83" s="7"/>
      <c r="E83" s="7"/>
      <c r="F83" s="7"/>
    </row>
    <row r="84" spans="1:6" ht="14.25">
      <c r="A84" s="7"/>
      <c r="B84" s="7"/>
      <c r="C84" s="7"/>
      <c r="D84" s="7"/>
      <c r="E84" s="7"/>
      <c r="F84" s="7"/>
    </row>
    <row r="85" spans="1:6" ht="14.25">
      <c r="A85" s="7"/>
      <c r="B85" s="7"/>
      <c r="C85" s="7"/>
      <c r="D85" s="7"/>
      <c r="E85" s="7"/>
      <c r="F85" s="7"/>
    </row>
    <row r="86" spans="1:6" ht="14.25">
      <c r="A86" s="7"/>
      <c r="B86" s="7"/>
      <c r="C86" s="7"/>
      <c r="D86" s="7"/>
      <c r="E86" s="7"/>
      <c r="F86" s="7"/>
    </row>
    <row r="87" spans="1:6" ht="14.25">
      <c r="A87" s="7"/>
      <c r="B87" s="7"/>
      <c r="C87" s="7"/>
      <c r="D87" s="7"/>
      <c r="E87" s="7"/>
      <c r="F87" s="7"/>
    </row>
    <row r="88" spans="1:6" ht="14.25">
      <c r="A88" s="7"/>
      <c r="B88" s="7"/>
      <c r="C88" s="7"/>
      <c r="D88" s="7"/>
      <c r="E88" s="7"/>
      <c r="F88" s="7"/>
    </row>
    <row r="89" spans="1:6" ht="14.25">
      <c r="A89" s="7"/>
      <c r="B89" s="7"/>
      <c r="C89" s="7"/>
      <c r="D89" s="7"/>
      <c r="E89" s="7"/>
      <c r="F89" s="7"/>
    </row>
    <row r="90" spans="1:6" ht="14.25">
      <c r="A90" s="7"/>
      <c r="B90" s="7"/>
      <c r="C90" s="7"/>
      <c r="D90" s="7"/>
      <c r="E90" s="7"/>
      <c r="F90" s="7"/>
    </row>
    <row r="91" spans="1:6" ht="14.25">
      <c r="A91" s="7"/>
      <c r="B91" s="7"/>
      <c r="C91" s="7"/>
      <c r="D91" s="7"/>
      <c r="E91" s="7"/>
      <c r="F91" s="7"/>
    </row>
    <row r="92" spans="1:6" ht="14.25">
      <c r="A92" s="7"/>
      <c r="B92" s="7"/>
      <c r="C92" s="7"/>
      <c r="D92" s="7"/>
      <c r="E92" s="7"/>
      <c r="F92" s="7"/>
    </row>
    <row r="93" spans="1:6" ht="14.25">
      <c r="A93" s="7"/>
      <c r="B93" s="7"/>
      <c r="C93" s="7"/>
      <c r="D93" s="7"/>
      <c r="E93" s="7"/>
      <c r="F93" s="7"/>
    </row>
    <row r="94" spans="1:6" ht="14.25">
      <c r="A94" s="7"/>
      <c r="B94" s="7"/>
      <c r="C94" s="7"/>
      <c r="D94" s="7"/>
      <c r="E94" s="7"/>
      <c r="F94" s="7"/>
    </row>
    <row r="95" spans="1:6" ht="14.25">
      <c r="A95" s="7"/>
      <c r="B95" s="7"/>
      <c r="C95" s="7"/>
      <c r="D95" s="7"/>
      <c r="E95" s="7"/>
      <c r="F95" s="7"/>
    </row>
    <row r="96" spans="1:6" ht="14.25">
      <c r="A96" s="7"/>
      <c r="B96" s="7"/>
      <c r="C96" s="7"/>
      <c r="D96" s="7"/>
      <c r="E96" s="7"/>
      <c r="F96" s="7"/>
    </row>
    <row r="97" spans="1:6" ht="14.25">
      <c r="A97" s="7"/>
      <c r="B97" s="7"/>
      <c r="C97" s="7"/>
      <c r="D97" s="7"/>
      <c r="E97" s="7"/>
      <c r="F97" s="7"/>
    </row>
    <row r="98" spans="1:6" ht="14.25">
      <c r="A98" s="7"/>
      <c r="B98" s="7"/>
      <c r="C98" s="7"/>
      <c r="D98" s="7"/>
      <c r="E98" s="7"/>
      <c r="F98" s="7"/>
    </row>
    <row r="99" spans="1:6" ht="14.25">
      <c r="A99" s="7"/>
      <c r="B99" s="7"/>
      <c r="C99" s="7"/>
      <c r="D99" s="7"/>
      <c r="E99" s="7"/>
      <c r="F99" s="7"/>
    </row>
    <row r="100" spans="1:6" ht="14.25">
      <c r="A100" s="7"/>
      <c r="B100" s="7"/>
      <c r="C100" s="7"/>
      <c r="D100" s="7"/>
      <c r="E100" s="7"/>
      <c r="F100" s="7"/>
    </row>
    <row r="101" spans="1:6" ht="14.25">
      <c r="A101" s="7"/>
      <c r="B101" s="7"/>
      <c r="C101" s="7"/>
      <c r="D101" s="7"/>
      <c r="E101" s="7"/>
      <c r="F101" s="7"/>
    </row>
    <row r="102" spans="1:6" ht="14.25">
      <c r="A102" s="7"/>
      <c r="B102" s="7"/>
      <c r="C102" s="7"/>
      <c r="D102" s="7"/>
      <c r="E102" s="7"/>
      <c r="F102" s="7"/>
    </row>
    <row r="103" spans="1:6" ht="14.25">
      <c r="A103" s="7"/>
      <c r="B103" s="7"/>
      <c r="C103" s="7"/>
      <c r="D103" s="7"/>
      <c r="E103" s="7"/>
      <c r="F103" s="7"/>
    </row>
    <row r="104" spans="1:6" ht="14.25">
      <c r="A104" s="7"/>
      <c r="B104" s="7"/>
      <c r="C104" s="7"/>
      <c r="D104" s="7"/>
      <c r="E104" s="7"/>
      <c r="F104" s="7"/>
    </row>
    <row r="105" spans="1:6" ht="14.25">
      <c r="A105" s="7"/>
      <c r="B105" s="7"/>
      <c r="C105" s="7"/>
      <c r="D105" s="7"/>
      <c r="E105" s="7"/>
      <c r="F105" s="7"/>
    </row>
    <row r="106" spans="1:6" ht="14.25">
      <c r="A106" s="7"/>
      <c r="B106" s="7"/>
      <c r="C106" s="7"/>
      <c r="D106" s="7"/>
      <c r="E106" s="7"/>
      <c r="F106" s="7"/>
    </row>
    <row r="107" spans="1:6" ht="14.25">
      <c r="A107" s="7"/>
      <c r="B107" s="7"/>
      <c r="C107" s="7"/>
      <c r="D107" s="7"/>
      <c r="E107" s="7"/>
      <c r="F107" s="7"/>
    </row>
    <row r="108" spans="1:6" ht="14.25">
      <c r="A108" s="7"/>
      <c r="B108" s="7"/>
      <c r="C108" s="7"/>
      <c r="D108" s="7"/>
      <c r="E108" s="7"/>
      <c r="F108" s="7"/>
    </row>
    <row r="109" spans="1:6" ht="14.25">
      <c r="A109" s="7"/>
      <c r="B109" s="7"/>
      <c r="C109" s="7"/>
      <c r="D109" s="7"/>
      <c r="E109" s="7"/>
      <c r="F109" s="7"/>
    </row>
    <row r="110" spans="1:6" ht="14.25">
      <c r="A110" s="7"/>
      <c r="B110" s="7"/>
      <c r="C110" s="7"/>
      <c r="D110" s="7"/>
      <c r="E110" s="7"/>
      <c r="F110" s="7"/>
    </row>
    <row r="111" spans="1:6" ht="14.25">
      <c r="A111" s="7"/>
      <c r="B111" s="7"/>
      <c r="C111" s="7"/>
      <c r="D111" s="7"/>
      <c r="E111" s="7"/>
      <c r="F111" s="7"/>
    </row>
    <row r="112" spans="1:6" ht="14.25">
      <c r="A112" s="7"/>
      <c r="B112" s="7"/>
      <c r="C112" s="7"/>
      <c r="D112" s="7"/>
      <c r="E112" s="7"/>
      <c r="F112" s="7"/>
    </row>
    <row r="113" spans="1:6" ht="14.25">
      <c r="A113" s="7"/>
      <c r="B113" s="7"/>
      <c r="C113" s="7"/>
      <c r="D113" s="7"/>
      <c r="E113" s="7"/>
      <c r="F113" s="7"/>
    </row>
    <row r="114" spans="1:6" ht="14.25">
      <c r="A114" s="7"/>
      <c r="B114" s="7"/>
      <c r="C114" s="7"/>
      <c r="D114" s="7"/>
      <c r="E114" s="7"/>
      <c r="F114" s="7"/>
    </row>
    <row r="115" spans="1:6" ht="14.25">
      <c r="A115" s="7"/>
      <c r="B115" s="7"/>
      <c r="C115" s="7"/>
      <c r="D115" s="7"/>
      <c r="E115" s="7"/>
      <c r="F115" s="7"/>
    </row>
    <row r="116" spans="1:6" ht="14.25">
      <c r="A116" s="7"/>
      <c r="B116" s="7"/>
      <c r="C116" s="7"/>
      <c r="D116" s="7"/>
      <c r="E116" s="7"/>
      <c r="F116" s="7"/>
    </row>
    <row r="117" spans="1:6" ht="14.25">
      <c r="A117" s="7"/>
      <c r="B117" s="7"/>
      <c r="C117" s="7"/>
      <c r="D117" s="7"/>
      <c r="E117" s="7"/>
      <c r="F117" s="7"/>
    </row>
    <row r="118" spans="1:6" ht="14.25">
      <c r="A118" s="7"/>
      <c r="B118" s="7"/>
      <c r="C118" s="7"/>
      <c r="D118" s="7"/>
      <c r="E118" s="7"/>
      <c r="F118" s="7"/>
    </row>
    <row r="119" spans="1:6" ht="14.25">
      <c r="A119" s="7"/>
      <c r="B119" s="7"/>
      <c r="C119" s="7"/>
      <c r="D119" s="7"/>
      <c r="E119" s="7"/>
      <c r="F119" s="7"/>
    </row>
    <row r="120" spans="1:6" ht="14.25">
      <c r="A120" s="7"/>
      <c r="B120" s="7"/>
      <c r="C120" s="7"/>
      <c r="D120" s="7"/>
      <c r="E120" s="7"/>
      <c r="F120" s="7"/>
    </row>
    <row r="121" spans="1:6" ht="14.25">
      <c r="A121" s="7"/>
      <c r="B121" s="7"/>
      <c r="C121" s="7"/>
      <c r="D121" s="7"/>
      <c r="E121" s="7"/>
      <c r="F121" s="7"/>
    </row>
    <row r="122" spans="1:6" ht="14.25">
      <c r="A122" s="7"/>
      <c r="B122" s="7"/>
      <c r="C122" s="7"/>
      <c r="D122" s="7"/>
      <c r="E122" s="7"/>
      <c r="F122" s="7"/>
    </row>
  </sheetData>
  <sheetProtection/>
  <mergeCells count="3">
    <mergeCell ref="A1:F1"/>
    <mergeCell ref="A35:F35"/>
    <mergeCell ref="D31:F31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2"/>
  <sheetViews>
    <sheetView zoomScale="75" zoomScaleNormal="75" zoomScalePageLayoutView="0" workbookViewId="0" topLeftCell="A1">
      <selection activeCell="Q42" sqref="Q42"/>
    </sheetView>
  </sheetViews>
  <sheetFormatPr defaultColWidth="9.140625" defaultRowHeight="15"/>
  <cols>
    <col min="1" max="1" width="6.421875" style="1" customWidth="1"/>
    <col min="2" max="2" width="56.28125" style="1" customWidth="1"/>
    <col min="3" max="3" width="18.421875" style="1" customWidth="1"/>
    <col min="4" max="4" width="20.7109375" style="1" customWidth="1"/>
    <col min="5" max="5" width="21.8515625" style="1" customWidth="1"/>
    <col min="6" max="6" width="22.00390625" style="1" customWidth="1"/>
    <col min="7" max="7" width="17.140625" style="46" customWidth="1"/>
    <col min="8" max="16384" width="9.140625" style="1" customWidth="1"/>
  </cols>
  <sheetData>
    <row r="1" spans="1:6" ht="32.25" customHeight="1">
      <c r="A1" s="42" t="s">
        <v>70</v>
      </c>
      <c r="B1" s="42"/>
      <c r="C1" s="42"/>
      <c r="D1" s="42"/>
      <c r="E1" s="42"/>
      <c r="F1" s="42"/>
    </row>
    <row r="2" spans="1:6" ht="92.25" customHeight="1">
      <c r="A2" s="4" t="s">
        <v>10</v>
      </c>
      <c r="B2" s="4" t="s">
        <v>11</v>
      </c>
      <c r="C2" s="4" t="s">
        <v>12</v>
      </c>
      <c r="D2" s="25" t="s">
        <v>71</v>
      </c>
      <c r="E2" s="4" t="s">
        <v>72</v>
      </c>
      <c r="F2" s="4" t="s">
        <v>73</v>
      </c>
    </row>
    <row r="3" spans="1:6" ht="25.5" customHeight="1">
      <c r="A3" s="4">
        <v>1</v>
      </c>
      <c r="B3" s="5" t="s">
        <v>13</v>
      </c>
      <c r="C3" s="4" t="s">
        <v>14</v>
      </c>
      <c r="D3" s="9">
        <v>410</v>
      </c>
      <c r="E3" s="9">
        <v>410</v>
      </c>
      <c r="F3" s="9">
        <v>410</v>
      </c>
    </row>
    <row r="4" spans="1:6" ht="58.5" customHeight="1">
      <c r="A4" s="4">
        <v>2</v>
      </c>
      <c r="B4" s="5" t="s">
        <v>15</v>
      </c>
      <c r="C4" s="4" t="s">
        <v>14</v>
      </c>
      <c r="D4" s="9"/>
      <c r="E4" s="9">
        <v>358.6333333333333</v>
      </c>
      <c r="F4" s="9">
        <v>356.85</v>
      </c>
    </row>
    <row r="5" spans="1:6" ht="21.75" customHeight="1">
      <c r="A5" s="4">
        <v>3</v>
      </c>
      <c r="B5" s="5" t="s">
        <v>16</v>
      </c>
      <c r="C5" s="4" t="s">
        <v>17</v>
      </c>
      <c r="D5" s="9">
        <v>871.688704</v>
      </c>
      <c r="E5" s="9">
        <v>1015</v>
      </c>
      <c r="F5" s="9">
        <v>960</v>
      </c>
    </row>
    <row r="6" spans="1:6" ht="29.25" customHeight="1">
      <c r="A6" s="4">
        <v>4</v>
      </c>
      <c r="B6" s="5" t="s">
        <v>18</v>
      </c>
      <c r="C6" s="4" t="s">
        <v>17</v>
      </c>
      <c r="D6" s="9">
        <v>738.6671699999999</v>
      </c>
      <c r="E6" s="9">
        <v>873.169</v>
      </c>
      <c r="F6" s="9">
        <v>820.29</v>
      </c>
    </row>
    <row r="7" spans="1:6" ht="24.75" customHeight="1">
      <c r="A7" s="4">
        <v>5</v>
      </c>
      <c r="B7" s="5" t="s">
        <v>19</v>
      </c>
      <c r="C7" s="4" t="s">
        <v>20</v>
      </c>
      <c r="D7" s="9">
        <v>1306.2377</v>
      </c>
      <c r="E7" s="9">
        <v>1250.594</v>
      </c>
      <c r="F7" s="9">
        <v>1460.3199999999997</v>
      </c>
    </row>
    <row r="8" spans="1:6" ht="24" customHeight="1">
      <c r="A8" s="4">
        <v>6</v>
      </c>
      <c r="B8" s="5" t="s">
        <v>21</v>
      </c>
      <c r="C8" s="4" t="s">
        <v>20</v>
      </c>
      <c r="D8" s="28">
        <v>1300.4767</v>
      </c>
      <c r="E8" s="28">
        <v>1243.76400001</v>
      </c>
      <c r="F8" s="28">
        <v>1454.1469999999997</v>
      </c>
    </row>
    <row r="9" spans="1:7" ht="21.75" customHeight="1">
      <c r="A9" s="4">
        <v>7</v>
      </c>
      <c r="B9" s="6" t="s">
        <v>22</v>
      </c>
      <c r="C9" s="4" t="s">
        <v>23</v>
      </c>
      <c r="D9" s="29">
        <f>D10+D11</f>
        <v>2053.585476296843</v>
      </c>
      <c r="E9" s="29">
        <f>E10+E11</f>
        <v>2502.107848635805</v>
      </c>
      <c r="F9" s="29">
        <f>F10+F11</f>
        <v>2466.6741182835</v>
      </c>
      <c r="G9" s="47">
        <f>G10+G11</f>
        <v>2466738.990570007</v>
      </c>
    </row>
    <row r="10" spans="1:7" ht="24.75" customHeight="1">
      <c r="A10" s="4" t="s">
        <v>24</v>
      </c>
      <c r="B10" s="6" t="s">
        <v>25</v>
      </c>
      <c r="C10" s="4" t="s">
        <v>23</v>
      </c>
      <c r="D10" s="29">
        <f>1186735.58284081/1000</f>
        <v>1186.7355828408101</v>
      </c>
      <c r="E10" s="29">
        <f>1508566.88337928/1000</f>
        <v>1508.5668833792802</v>
      </c>
      <c r="F10" s="29">
        <f>1411953.29365479/1000</f>
        <v>1411.9532936547898</v>
      </c>
      <c r="G10" s="47">
        <f>'[3]0.1'!$J$43</f>
        <v>1411953.2936547948</v>
      </c>
    </row>
    <row r="11" spans="1:7" ht="15">
      <c r="A11" s="4" t="s">
        <v>26</v>
      </c>
      <c r="B11" s="6" t="s">
        <v>27</v>
      </c>
      <c r="C11" s="4" t="s">
        <v>23</v>
      </c>
      <c r="D11" s="29">
        <f>866849.893456033/1000</f>
        <v>866.849893456033</v>
      </c>
      <c r="E11" s="29">
        <f>993540.965256525/1000</f>
        <v>993.5409652565249</v>
      </c>
      <c r="F11" s="29">
        <f>1054720.82462871/1000</f>
        <v>1054.72082462871</v>
      </c>
      <c r="G11" s="47">
        <f>'[3]0.1'!$K$43</f>
        <v>1054785.6969152123</v>
      </c>
    </row>
    <row r="12" spans="1:6" ht="30">
      <c r="A12" s="4" t="s">
        <v>28</v>
      </c>
      <c r="B12" s="6" t="s">
        <v>54</v>
      </c>
      <c r="C12" s="4" t="s">
        <v>23</v>
      </c>
      <c r="D12" s="28"/>
      <c r="E12" s="29"/>
      <c r="F12" s="29"/>
    </row>
    <row r="13" spans="1:7" ht="14.25">
      <c r="A13" s="4"/>
      <c r="B13" s="5"/>
      <c r="C13" s="4"/>
      <c r="D13" s="29"/>
      <c r="E13" s="29"/>
      <c r="F13" s="29"/>
      <c r="G13" s="48"/>
    </row>
    <row r="14" spans="1:7" ht="14.25">
      <c r="A14" s="4" t="s">
        <v>29</v>
      </c>
      <c r="B14" s="5" t="s">
        <v>30</v>
      </c>
      <c r="C14" s="4" t="s">
        <v>23</v>
      </c>
      <c r="D14" s="29">
        <f>1015952.23703391/1000</f>
        <v>1015.95223703391</v>
      </c>
      <c r="E14" s="29">
        <f>1506700.9157554/1000</f>
        <v>1506.7009157554</v>
      </c>
      <c r="F14" s="29">
        <f>1410094.25138827/1000</f>
        <v>1410.0942513882699</v>
      </c>
      <c r="G14" s="46">
        <f>[3]!p26.5_List2</f>
        <v>1410094.251388269</v>
      </c>
    </row>
    <row r="15" spans="1:6" ht="14.25">
      <c r="A15" s="4"/>
      <c r="B15" s="5" t="s">
        <v>31</v>
      </c>
      <c r="C15" s="4" t="s">
        <v>32</v>
      </c>
      <c r="D15" s="31">
        <v>309.55550499572337</v>
      </c>
      <c r="E15" s="31">
        <v>311.4</v>
      </c>
      <c r="F15" s="31">
        <v>310.4493845209911</v>
      </c>
    </row>
    <row r="16" spans="1:7" ht="14.25">
      <c r="A16" s="4" t="s">
        <v>33</v>
      </c>
      <c r="B16" s="5" t="s">
        <v>52</v>
      </c>
      <c r="C16" s="4" t="s">
        <v>23</v>
      </c>
      <c r="D16" s="29">
        <f>794677.064806089/1000</f>
        <v>794.677064806089</v>
      </c>
      <c r="E16" s="29">
        <f>947240.099183576/1000</f>
        <v>947.2400991835759</v>
      </c>
      <c r="F16" s="29">
        <f>1110491.25087902/1000</f>
        <v>1110.49125087902</v>
      </c>
      <c r="G16" s="46">
        <f>[3]!p26_List2-[3]!p26.5_List2</f>
        <v>1110491.2508790162</v>
      </c>
    </row>
    <row r="17" spans="1:6" ht="14.25">
      <c r="A17" s="4"/>
      <c r="B17" s="5" t="s">
        <v>37</v>
      </c>
      <c r="C17" s="4" t="s">
        <v>34</v>
      </c>
      <c r="D17" s="31">
        <v>138.0835968828644</v>
      </c>
      <c r="E17" s="31">
        <v>137.8</v>
      </c>
      <c r="F17" s="31">
        <v>138.75931</v>
      </c>
    </row>
    <row r="18" spans="1:6" ht="35.25" customHeight="1">
      <c r="A18" s="4"/>
      <c r="B18" s="5" t="s">
        <v>35</v>
      </c>
      <c r="C18" s="4"/>
      <c r="D18" s="29"/>
      <c r="E18" s="29" t="s">
        <v>75</v>
      </c>
      <c r="F18" s="28"/>
    </row>
    <row r="19" spans="1:7" ht="15">
      <c r="A19" s="4">
        <v>11</v>
      </c>
      <c r="B19" s="6" t="s">
        <v>38</v>
      </c>
      <c r="C19" s="11" t="s">
        <v>23</v>
      </c>
      <c r="D19" s="23">
        <f>1596157.1930231/1000</f>
        <v>1596.1571930231</v>
      </c>
      <c r="E19" s="23">
        <f>2267486.9616544/1000</f>
        <v>2267.4869616544</v>
      </c>
      <c r="F19" s="23">
        <f>2232053.23130211/1000</f>
        <v>2232.05323130211</v>
      </c>
      <c r="G19" s="49">
        <f>G20+G21</f>
        <v>2232118.1035886053</v>
      </c>
    </row>
    <row r="20" spans="1:7" ht="14.25">
      <c r="A20" s="4" t="s">
        <v>39</v>
      </c>
      <c r="B20" s="5" t="s">
        <v>42</v>
      </c>
      <c r="C20" s="4" t="s">
        <v>23</v>
      </c>
      <c r="D20" s="10"/>
      <c r="E20" s="23">
        <f>1508566.88337928/1000</f>
        <v>1508.5668833792802</v>
      </c>
      <c r="F20" s="23">
        <f>1411953.29365479/1000</f>
        <v>1411.9532936547898</v>
      </c>
      <c r="G20" s="49">
        <f>G10</f>
        <v>1411953.2936547948</v>
      </c>
    </row>
    <row r="21" spans="1:7" ht="14.25">
      <c r="A21" s="4" t="s">
        <v>40</v>
      </c>
      <c r="B21" s="5" t="s">
        <v>43</v>
      </c>
      <c r="C21" s="4" t="s">
        <v>23</v>
      </c>
      <c r="D21" s="10"/>
      <c r="E21" s="23">
        <f>758920.078275123/1000</f>
        <v>758.920078275123</v>
      </c>
      <c r="F21" s="23">
        <f>820164.80993381/1000</f>
        <v>820.16480993381</v>
      </c>
      <c r="G21" s="47">
        <f>G11-G24</f>
        <v>820164.8099338103</v>
      </c>
    </row>
    <row r="22" spans="1:6" ht="28.5">
      <c r="A22" s="4" t="s">
        <v>41</v>
      </c>
      <c r="B22" s="5" t="s">
        <v>58</v>
      </c>
      <c r="C22" s="4" t="s">
        <v>23</v>
      </c>
      <c r="D22" s="10"/>
      <c r="E22" s="9"/>
      <c r="F22" s="9"/>
    </row>
    <row r="23" spans="1:7" s="30" customFormat="1" ht="28.5">
      <c r="A23" s="26">
        <v>12</v>
      </c>
      <c r="B23" s="27" t="s">
        <v>45</v>
      </c>
      <c r="C23" s="26" t="s">
        <v>23</v>
      </c>
      <c r="D23" s="28"/>
      <c r="E23" s="29"/>
      <c r="F23" s="29"/>
      <c r="G23" s="50"/>
    </row>
    <row r="24" spans="1:7" s="30" customFormat="1" ht="14.25">
      <c r="A24" s="26" t="s">
        <v>46</v>
      </c>
      <c r="B24" s="27" t="s">
        <v>47</v>
      </c>
      <c r="C24" s="26" t="s">
        <v>23</v>
      </c>
      <c r="D24" s="29">
        <f>234620.886981402/1000</f>
        <v>234.620886981402</v>
      </c>
      <c r="E24" s="29">
        <f>234620.886981402/1000</f>
        <v>234.620886981402</v>
      </c>
      <c r="F24" s="29">
        <f>234620.886981402/1000</f>
        <v>234.620886981402</v>
      </c>
      <c r="G24" s="59">
        <f>F24*1000</f>
        <v>234620.886981402</v>
      </c>
    </row>
    <row r="25" spans="1:7" s="30" customFormat="1" ht="14.25">
      <c r="A25" s="26"/>
      <c r="B25" s="27" t="s">
        <v>48</v>
      </c>
      <c r="C25" s="26" t="s">
        <v>23</v>
      </c>
      <c r="D25" s="28"/>
      <c r="E25" s="29"/>
      <c r="F25" s="29"/>
      <c r="G25" s="50"/>
    </row>
    <row r="26" spans="1:7" s="30" customFormat="1" ht="14.25">
      <c r="A26" s="26"/>
      <c r="B26" s="27"/>
      <c r="C26" s="26"/>
      <c r="D26" s="26"/>
      <c r="E26" s="29"/>
      <c r="F26" s="29"/>
      <c r="G26" s="50"/>
    </row>
    <row r="27" spans="1:6" ht="14.25">
      <c r="A27" s="4" t="s">
        <v>49</v>
      </c>
      <c r="B27" s="5" t="s">
        <v>55</v>
      </c>
      <c r="C27" s="4" t="s">
        <v>23</v>
      </c>
      <c r="D27" s="23">
        <f>457428.283273743/1000</f>
        <v>457.428283273743</v>
      </c>
      <c r="E27" s="23">
        <f>234620.886981402/1000</f>
        <v>234.620886981402</v>
      </c>
      <c r="F27" s="23">
        <f>234620.886981402/1000</f>
        <v>234.620886981402</v>
      </c>
    </row>
    <row r="28" spans="1:6" ht="14.25">
      <c r="A28" s="4"/>
      <c r="B28" s="5"/>
      <c r="C28" s="4"/>
      <c r="D28" s="23"/>
      <c r="E28" s="23"/>
      <c r="F28" s="23"/>
    </row>
    <row r="29" spans="1:6" ht="28.5">
      <c r="A29" s="4" t="s">
        <v>50</v>
      </c>
      <c r="B29" s="5" t="s">
        <v>56</v>
      </c>
      <c r="C29" s="4" t="s">
        <v>57</v>
      </c>
      <c r="D29" s="24">
        <v>0.22274616204366954</v>
      </c>
      <c r="E29" s="24">
        <v>0.09376929420101597</v>
      </c>
      <c r="F29" s="24">
        <v>0.09511628846402632</v>
      </c>
    </row>
    <row r="30" spans="1:6" ht="14.25">
      <c r="A30" s="4"/>
      <c r="B30" s="5"/>
      <c r="C30" s="4"/>
      <c r="D30" s="4"/>
      <c r="E30" s="4"/>
      <c r="F30" s="4"/>
    </row>
    <row r="31" spans="1:6" ht="79.5" customHeight="1">
      <c r="A31" s="4" t="s">
        <v>51</v>
      </c>
      <c r="B31" s="5" t="s">
        <v>53</v>
      </c>
      <c r="C31" s="4" t="s">
        <v>23</v>
      </c>
      <c r="D31" s="43" t="s">
        <v>74</v>
      </c>
      <c r="E31" s="44"/>
      <c r="F31" s="45"/>
    </row>
    <row r="32" spans="1:6" ht="14.25">
      <c r="A32" s="7"/>
      <c r="B32" s="8"/>
      <c r="C32" s="7"/>
      <c r="D32" s="7"/>
      <c r="E32" s="7"/>
      <c r="F32" s="7"/>
    </row>
    <row r="33" spans="1:6" ht="14.25">
      <c r="A33" s="20" t="s">
        <v>67</v>
      </c>
      <c r="B33" s="14"/>
      <c r="C33" s="16"/>
      <c r="D33" s="16"/>
      <c r="E33" s="16"/>
      <c r="F33" s="7"/>
    </row>
    <row r="34" spans="1:8" s="13" customFormat="1" ht="14.25" customHeight="1">
      <c r="A34" s="14"/>
      <c r="B34" s="16"/>
      <c r="C34" s="16"/>
      <c r="D34" s="16"/>
      <c r="E34" s="16"/>
      <c r="F34" s="12"/>
      <c r="G34" s="51"/>
      <c r="H34" s="12"/>
    </row>
    <row r="35" spans="1:8" s="13" customFormat="1" ht="29.25" customHeight="1">
      <c r="A35" s="41"/>
      <c r="B35" s="41"/>
      <c r="C35" s="41"/>
      <c r="D35" s="41"/>
      <c r="E35" s="41"/>
      <c r="F35" s="41"/>
      <c r="G35" s="51"/>
      <c r="H35" s="12"/>
    </row>
    <row r="36" spans="1:8" s="13" customFormat="1" ht="11.25">
      <c r="A36" s="14"/>
      <c r="B36" s="14"/>
      <c r="C36" s="12"/>
      <c r="D36" s="12"/>
      <c r="E36" s="12"/>
      <c r="F36" s="12"/>
      <c r="G36" s="51"/>
      <c r="H36" s="12"/>
    </row>
    <row r="37" spans="1:8" s="13" customFormat="1" ht="11.25">
      <c r="A37" s="14"/>
      <c r="B37" s="14"/>
      <c r="C37" s="12"/>
      <c r="D37" s="12"/>
      <c r="E37" s="12"/>
      <c r="F37" s="12"/>
      <c r="G37" s="51"/>
      <c r="H37" s="12"/>
    </row>
    <row r="38" spans="1:6" ht="14.25">
      <c r="A38" s="7"/>
      <c r="B38" s="8"/>
      <c r="C38" s="7"/>
      <c r="D38" s="7"/>
      <c r="E38" s="7"/>
      <c r="F38" s="7"/>
    </row>
    <row r="39" spans="1:6" ht="14.25">
      <c r="A39" s="7"/>
      <c r="B39" s="8"/>
      <c r="C39" s="7"/>
      <c r="D39" s="7"/>
      <c r="E39" s="7"/>
      <c r="F39" s="7"/>
    </row>
    <row r="40" spans="1:6" ht="14.25">
      <c r="A40" s="7"/>
      <c r="B40" s="8"/>
      <c r="C40" s="7"/>
      <c r="D40" s="7"/>
      <c r="E40" s="7"/>
      <c r="F40" s="7"/>
    </row>
    <row r="41" spans="1:6" ht="14.25">
      <c r="A41" s="7"/>
      <c r="B41" s="8"/>
      <c r="C41" s="7"/>
      <c r="D41" s="7"/>
      <c r="E41" s="7"/>
      <c r="F41" s="7"/>
    </row>
    <row r="42" spans="1:6" ht="14.25">
      <c r="A42" s="7"/>
      <c r="B42" s="8"/>
      <c r="C42" s="7"/>
      <c r="D42" s="7"/>
      <c r="E42" s="7"/>
      <c r="F42" s="7"/>
    </row>
    <row r="43" spans="1:6" ht="14.25">
      <c r="A43" s="7"/>
      <c r="B43" s="8"/>
      <c r="C43" s="7"/>
      <c r="D43" s="7"/>
      <c r="E43" s="7"/>
      <c r="F43" s="7"/>
    </row>
    <row r="44" spans="1:6" ht="14.25">
      <c r="A44" s="7"/>
      <c r="B44" s="8"/>
      <c r="C44" s="7"/>
      <c r="D44" s="7"/>
      <c r="E44" s="7"/>
      <c r="F44" s="7"/>
    </row>
    <row r="45" spans="1:6" ht="14.25">
      <c r="A45" s="7"/>
      <c r="B45" s="8"/>
      <c r="C45" s="7"/>
      <c r="D45" s="7"/>
      <c r="E45" s="7"/>
      <c r="F45" s="7"/>
    </row>
    <row r="46" spans="1:6" ht="14.25">
      <c r="A46" s="7"/>
      <c r="B46" s="8"/>
      <c r="C46" s="7"/>
      <c r="D46" s="7"/>
      <c r="E46" s="7"/>
      <c r="F46" s="7"/>
    </row>
    <row r="47" spans="1:6" ht="14.25">
      <c r="A47" s="7"/>
      <c r="B47" s="8"/>
      <c r="C47" s="7"/>
      <c r="D47" s="7"/>
      <c r="E47" s="7"/>
      <c r="F47" s="7"/>
    </row>
    <row r="48" spans="1:6" ht="14.25">
      <c r="A48" s="7"/>
      <c r="B48" s="8"/>
      <c r="C48" s="7"/>
      <c r="D48" s="7"/>
      <c r="E48" s="7"/>
      <c r="F48" s="7"/>
    </row>
    <row r="49" spans="1:6" ht="14.25">
      <c r="A49" s="7"/>
      <c r="B49" s="8"/>
      <c r="C49" s="7"/>
      <c r="D49" s="7"/>
      <c r="E49" s="7"/>
      <c r="F49" s="7"/>
    </row>
    <row r="50" spans="1:6" ht="14.25">
      <c r="A50" s="7"/>
      <c r="B50" s="8"/>
      <c r="C50" s="7"/>
      <c r="D50" s="7"/>
      <c r="E50" s="7"/>
      <c r="F50" s="7"/>
    </row>
    <row r="51" spans="1:6" ht="14.25">
      <c r="A51" s="7"/>
      <c r="B51" s="8"/>
      <c r="C51" s="7"/>
      <c r="D51" s="7"/>
      <c r="E51" s="7"/>
      <c r="F51" s="7"/>
    </row>
    <row r="52" spans="1:6" ht="14.25">
      <c r="A52" s="7"/>
      <c r="B52" s="8"/>
      <c r="C52" s="7"/>
      <c r="D52" s="7"/>
      <c r="E52" s="7"/>
      <c r="F52" s="7"/>
    </row>
    <row r="53" spans="1:6" ht="14.25">
      <c r="A53" s="7"/>
      <c r="B53" s="8"/>
      <c r="C53" s="7"/>
      <c r="D53" s="7"/>
      <c r="E53" s="7"/>
      <c r="F53" s="7"/>
    </row>
    <row r="54" spans="1:6" ht="14.25">
      <c r="A54" s="7"/>
      <c r="B54" s="7"/>
      <c r="C54" s="7"/>
      <c r="D54" s="7"/>
      <c r="E54" s="7"/>
      <c r="F54" s="7"/>
    </row>
    <row r="55" spans="1:6" ht="14.25">
      <c r="A55" s="7"/>
      <c r="B55" s="7"/>
      <c r="C55" s="7"/>
      <c r="D55" s="7"/>
      <c r="E55" s="7"/>
      <c r="F55" s="7"/>
    </row>
    <row r="56" spans="1:6" ht="14.25">
      <c r="A56" s="7"/>
      <c r="B56" s="7"/>
      <c r="C56" s="7"/>
      <c r="D56" s="7"/>
      <c r="E56" s="7"/>
      <c r="F56" s="7"/>
    </row>
    <row r="57" spans="1:6" ht="14.25">
      <c r="A57" s="7"/>
      <c r="B57" s="7"/>
      <c r="C57" s="7"/>
      <c r="D57" s="7"/>
      <c r="E57" s="7"/>
      <c r="F57" s="7"/>
    </row>
    <row r="58" spans="1:6" ht="14.25">
      <c r="A58" s="7"/>
      <c r="B58" s="7"/>
      <c r="C58" s="7"/>
      <c r="D58" s="7"/>
      <c r="E58" s="7"/>
      <c r="F58" s="7"/>
    </row>
    <row r="59" spans="1:6" ht="14.25">
      <c r="A59" s="7"/>
      <c r="B59" s="7"/>
      <c r="C59" s="7"/>
      <c r="D59" s="7"/>
      <c r="E59" s="7"/>
      <c r="F59" s="7"/>
    </row>
    <row r="60" spans="1:6" ht="14.25">
      <c r="A60" s="7"/>
      <c r="B60" s="7"/>
      <c r="C60" s="7"/>
      <c r="D60" s="7"/>
      <c r="E60" s="7"/>
      <c r="F60" s="7"/>
    </row>
    <row r="61" spans="1:6" ht="14.25">
      <c r="A61" s="7"/>
      <c r="B61" s="7"/>
      <c r="C61" s="7"/>
      <c r="D61" s="7"/>
      <c r="E61" s="7"/>
      <c r="F61" s="7"/>
    </row>
    <row r="62" spans="1:6" ht="14.25">
      <c r="A62" s="7"/>
      <c r="B62" s="7"/>
      <c r="C62" s="7"/>
      <c r="D62" s="7"/>
      <c r="E62" s="7"/>
      <c r="F62" s="7"/>
    </row>
    <row r="63" spans="1:6" ht="14.25">
      <c r="A63" s="7"/>
      <c r="B63" s="7"/>
      <c r="C63" s="7"/>
      <c r="D63" s="7"/>
      <c r="E63" s="7"/>
      <c r="F63" s="7"/>
    </row>
    <row r="64" spans="1:6" ht="14.25">
      <c r="A64" s="7"/>
      <c r="B64" s="7"/>
      <c r="C64" s="7"/>
      <c r="D64" s="7"/>
      <c r="E64" s="7"/>
      <c r="F64" s="7"/>
    </row>
    <row r="65" spans="1:6" ht="14.25">
      <c r="A65" s="7"/>
      <c r="B65" s="7"/>
      <c r="C65" s="7"/>
      <c r="D65" s="7"/>
      <c r="E65" s="7"/>
      <c r="F65" s="7"/>
    </row>
    <row r="66" spans="1:6" ht="14.25">
      <c r="A66" s="7"/>
      <c r="B66" s="7"/>
      <c r="C66" s="7"/>
      <c r="D66" s="7"/>
      <c r="E66" s="7"/>
      <c r="F66" s="7"/>
    </row>
    <row r="67" spans="1:6" ht="14.25">
      <c r="A67" s="7"/>
      <c r="B67" s="7"/>
      <c r="C67" s="7"/>
      <c r="D67" s="7"/>
      <c r="E67" s="7"/>
      <c r="F67" s="7"/>
    </row>
    <row r="68" spans="1:6" ht="14.25">
      <c r="A68" s="7"/>
      <c r="B68" s="7"/>
      <c r="C68" s="7"/>
      <c r="D68" s="7"/>
      <c r="E68" s="7"/>
      <c r="F68" s="7"/>
    </row>
    <row r="69" spans="1:6" ht="14.25">
      <c r="A69" s="7"/>
      <c r="B69" s="7"/>
      <c r="C69" s="7"/>
      <c r="D69" s="7"/>
      <c r="E69" s="7"/>
      <c r="F69" s="7"/>
    </row>
    <row r="70" spans="1:6" ht="14.25">
      <c r="A70" s="7"/>
      <c r="B70" s="7"/>
      <c r="C70" s="7"/>
      <c r="D70" s="7"/>
      <c r="E70" s="7"/>
      <c r="F70" s="7"/>
    </row>
    <row r="71" spans="1:6" ht="14.25">
      <c r="A71" s="7"/>
      <c r="B71" s="7"/>
      <c r="C71" s="7"/>
      <c r="D71" s="7"/>
      <c r="E71" s="7"/>
      <c r="F71" s="7"/>
    </row>
    <row r="72" spans="1:6" ht="14.25">
      <c r="A72" s="7"/>
      <c r="B72" s="7"/>
      <c r="C72" s="7"/>
      <c r="D72" s="7"/>
      <c r="E72" s="7"/>
      <c r="F72" s="7"/>
    </row>
    <row r="73" spans="1:6" ht="14.25">
      <c r="A73" s="7"/>
      <c r="B73" s="7"/>
      <c r="C73" s="7"/>
      <c r="D73" s="7"/>
      <c r="E73" s="7"/>
      <c r="F73" s="7"/>
    </row>
    <row r="74" spans="1:6" ht="14.25">
      <c r="A74" s="7"/>
      <c r="B74" s="7"/>
      <c r="C74" s="7"/>
      <c r="D74" s="7"/>
      <c r="E74" s="7"/>
      <c r="F74" s="7"/>
    </row>
    <row r="75" spans="1:6" ht="14.25">
      <c r="A75" s="7"/>
      <c r="B75" s="7"/>
      <c r="C75" s="7"/>
      <c r="D75" s="7"/>
      <c r="E75" s="7"/>
      <c r="F75" s="7"/>
    </row>
    <row r="76" spans="1:6" ht="14.25">
      <c r="A76" s="7"/>
      <c r="B76" s="7"/>
      <c r="C76" s="7"/>
      <c r="D76" s="7"/>
      <c r="E76" s="7"/>
      <c r="F76" s="7"/>
    </row>
    <row r="77" spans="1:6" ht="14.25">
      <c r="A77" s="7"/>
      <c r="B77" s="7"/>
      <c r="C77" s="7"/>
      <c r="D77" s="7"/>
      <c r="E77" s="7"/>
      <c r="F77" s="7"/>
    </row>
    <row r="78" spans="1:6" ht="14.25">
      <c r="A78" s="7"/>
      <c r="B78" s="7"/>
      <c r="C78" s="7"/>
      <c r="D78" s="7"/>
      <c r="E78" s="7"/>
      <c r="F78" s="7"/>
    </row>
    <row r="79" spans="1:6" ht="14.25">
      <c r="A79" s="7"/>
      <c r="B79" s="7"/>
      <c r="C79" s="7"/>
      <c r="D79" s="7"/>
      <c r="E79" s="7"/>
      <c r="F79" s="7"/>
    </row>
    <row r="80" spans="1:6" ht="14.25">
      <c r="A80" s="7"/>
      <c r="B80" s="7"/>
      <c r="C80" s="7"/>
      <c r="D80" s="7"/>
      <c r="E80" s="7"/>
      <c r="F80" s="7"/>
    </row>
    <row r="81" spans="1:6" ht="14.25">
      <c r="A81" s="7"/>
      <c r="B81" s="7"/>
      <c r="C81" s="7"/>
      <c r="D81" s="7"/>
      <c r="E81" s="7"/>
      <c r="F81" s="7"/>
    </row>
    <row r="82" spans="1:6" ht="14.25">
      <c r="A82" s="7"/>
      <c r="B82" s="7"/>
      <c r="C82" s="7"/>
      <c r="D82" s="7"/>
      <c r="E82" s="7"/>
      <c r="F82" s="7"/>
    </row>
    <row r="83" spans="1:6" ht="14.25">
      <c r="A83" s="7"/>
      <c r="B83" s="7"/>
      <c r="C83" s="7"/>
      <c r="D83" s="7"/>
      <c r="E83" s="7"/>
      <c r="F83" s="7"/>
    </row>
    <row r="84" spans="1:6" ht="14.25">
      <c r="A84" s="7"/>
      <c r="B84" s="7"/>
      <c r="C84" s="7"/>
      <c r="D84" s="7"/>
      <c r="E84" s="7"/>
      <c r="F84" s="7"/>
    </row>
    <row r="85" spans="1:6" ht="14.25">
      <c r="A85" s="7"/>
      <c r="B85" s="7"/>
      <c r="C85" s="7"/>
      <c r="D85" s="7"/>
      <c r="E85" s="7"/>
      <c r="F85" s="7"/>
    </row>
    <row r="86" spans="1:6" ht="14.25">
      <c r="A86" s="7"/>
      <c r="B86" s="7"/>
      <c r="C86" s="7"/>
      <c r="D86" s="7"/>
      <c r="E86" s="7"/>
      <c r="F86" s="7"/>
    </row>
    <row r="87" spans="1:6" ht="14.25">
      <c r="A87" s="7"/>
      <c r="B87" s="7"/>
      <c r="C87" s="7"/>
      <c r="D87" s="7"/>
      <c r="E87" s="7"/>
      <c r="F87" s="7"/>
    </row>
    <row r="88" spans="1:6" ht="14.25">
      <c r="A88" s="7"/>
      <c r="B88" s="7"/>
      <c r="C88" s="7"/>
      <c r="D88" s="7"/>
      <c r="E88" s="7"/>
      <c r="F88" s="7"/>
    </row>
    <row r="89" spans="1:6" ht="14.25">
      <c r="A89" s="7"/>
      <c r="B89" s="7"/>
      <c r="C89" s="7"/>
      <c r="D89" s="7"/>
      <c r="E89" s="7"/>
      <c r="F89" s="7"/>
    </row>
    <row r="90" spans="1:6" ht="14.25">
      <c r="A90" s="7"/>
      <c r="B90" s="7"/>
      <c r="C90" s="7"/>
      <c r="D90" s="7"/>
      <c r="E90" s="7"/>
      <c r="F90" s="7"/>
    </row>
    <row r="91" spans="1:6" ht="14.25">
      <c r="A91" s="7"/>
      <c r="B91" s="7"/>
      <c r="C91" s="7"/>
      <c r="D91" s="7"/>
      <c r="E91" s="7"/>
      <c r="F91" s="7"/>
    </row>
    <row r="92" spans="1:6" ht="14.25">
      <c r="A92" s="7"/>
      <c r="B92" s="7"/>
      <c r="C92" s="7"/>
      <c r="D92" s="7"/>
      <c r="E92" s="7"/>
      <c r="F92" s="7"/>
    </row>
    <row r="93" spans="1:6" ht="14.25">
      <c r="A93" s="7"/>
      <c r="B93" s="7"/>
      <c r="C93" s="7"/>
      <c r="D93" s="7"/>
      <c r="E93" s="7"/>
      <c r="F93" s="7"/>
    </row>
    <row r="94" spans="1:6" ht="14.25">
      <c r="A94" s="7"/>
      <c r="B94" s="7"/>
      <c r="C94" s="7"/>
      <c r="D94" s="7"/>
      <c r="E94" s="7"/>
      <c r="F94" s="7"/>
    </row>
    <row r="95" spans="1:6" ht="14.25">
      <c r="A95" s="7"/>
      <c r="B95" s="7"/>
      <c r="C95" s="7"/>
      <c r="D95" s="7"/>
      <c r="E95" s="7"/>
      <c r="F95" s="7"/>
    </row>
    <row r="96" spans="1:6" ht="14.25">
      <c r="A96" s="7"/>
      <c r="B96" s="7"/>
      <c r="C96" s="7"/>
      <c r="D96" s="7"/>
      <c r="E96" s="7"/>
      <c r="F96" s="7"/>
    </row>
    <row r="97" spans="1:6" ht="14.25">
      <c r="A97" s="7"/>
      <c r="B97" s="7"/>
      <c r="C97" s="7"/>
      <c r="D97" s="7"/>
      <c r="E97" s="7"/>
      <c r="F97" s="7"/>
    </row>
    <row r="98" spans="1:6" ht="14.25">
      <c r="A98" s="7"/>
      <c r="B98" s="7"/>
      <c r="C98" s="7"/>
      <c r="D98" s="7"/>
      <c r="E98" s="7"/>
      <c r="F98" s="7"/>
    </row>
    <row r="99" spans="1:6" ht="14.25">
      <c r="A99" s="7"/>
      <c r="B99" s="7"/>
      <c r="C99" s="7"/>
      <c r="D99" s="7"/>
      <c r="E99" s="7"/>
      <c r="F99" s="7"/>
    </row>
    <row r="100" spans="1:6" ht="14.25">
      <c r="A100" s="7"/>
      <c r="B100" s="7"/>
      <c r="C100" s="7"/>
      <c r="D100" s="7"/>
      <c r="E100" s="7"/>
      <c r="F100" s="7"/>
    </row>
    <row r="101" spans="1:6" ht="14.25">
      <c r="A101" s="7"/>
      <c r="B101" s="7"/>
      <c r="C101" s="7"/>
      <c r="D101" s="7"/>
      <c r="E101" s="7"/>
      <c r="F101" s="7"/>
    </row>
    <row r="102" spans="1:6" ht="14.25">
      <c r="A102" s="7"/>
      <c r="B102" s="7"/>
      <c r="C102" s="7"/>
      <c r="D102" s="7"/>
      <c r="E102" s="7"/>
      <c r="F102" s="7"/>
    </row>
    <row r="103" spans="1:6" ht="14.25">
      <c r="A103" s="7"/>
      <c r="B103" s="7"/>
      <c r="C103" s="7"/>
      <c r="D103" s="7"/>
      <c r="E103" s="7"/>
      <c r="F103" s="7"/>
    </row>
    <row r="104" spans="1:6" ht="14.25">
      <c r="A104" s="7"/>
      <c r="B104" s="7"/>
      <c r="C104" s="7"/>
      <c r="D104" s="7"/>
      <c r="E104" s="7"/>
      <c r="F104" s="7"/>
    </row>
    <row r="105" spans="1:6" ht="14.25">
      <c r="A105" s="7"/>
      <c r="B105" s="7"/>
      <c r="C105" s="7"/>
      <c r="D105" s="7"/>
      <c r="E105" s="7"/>
      <c r="F105" s="7"/>
    </row>
    <row r="106" spans="1:6" ht="14.25">
      <c r="A106" s="7"/>
      <c r="B106" s="7"/>
      <c r="C106" s="7"/>
      <c r="D106" s="7"/>
      <c r="E106" s="7"/>
      <c r="F106" s="7"/>
    </row>
    <row r="107" spans="1:6" ht="14.25">
      <c r="A107" s="7"/>
      <c r="B107" s="7"/>
      <c r="C107" s="7"/>
      <c r="D107" s="7"/>
      <c r="E107" s="7"/>
      <c r="F107" s="7"/>
    </row>
    <row r="108" spans="1:6" ht="14.25">
      <c r="A108" s="7"/>
      <c r="B108" s="7"/>
      <c r="C108" s="7"/>
      <c r="D108" s="7"/>
      <c r="E108" s="7"/>
      <c r="F108" s="7"/>
    </row>
    <row r="109" spans="1:6" ht="14.25">
      <c r="A109" s="7"/>
      <c r="B109" s="7"/>
      <c r="C109" s="7"/>
      <c r="D109" s="7"/>
      <c r="E109" s="7"/>
      <c r="F109" s="7"/>
    </row>
    <row r="110" spans="1:6" ht="14.25">
      <c r="A110" s="7"/>
      <c r="B110" s="7"/>
      <c r="C110" s="7"/>
      <c r="D110" s="7"/>
      <c r="E110" s="7"/>
      <c r="F110" s="7"/>
    </row>
    <row r="111" spans="1:6" ht="14.25">
      <c r="A111" s="7"/>
      <c r="B111" s="7"/>
      <c r="C111" s="7"/>
      <c r="D111" s="7"/>
      <c r="E111" s="7"/>
      <c r="F111" s="7"/>
    </row>
    <row r="112" spans="1:6" ht="14.25">
      <c r="A112" s="7"/>
      <c r="B112" s="7"/>
      <c r="C112" s="7"/>
      <c r="D112" s="7"/>
      <c r="E112" s="7"/>
      <c r="F112" s="7"/>
    </row>
    <row r="113" spans="1:6" ht="14.25">
      <c r="A113" s="7"/>
      <c r="B113" s="7"/>
      <c r="C113" s="7"/>
      <c r="D113" s="7"/>
      <c r="E113" s="7"/>
      <c r="F113" s="7"/>
    </row>
    <row r="114" spans="1:6" ht="14.25">
      <c r="A114" s="7"/>
      <c r="B114" s="7"/>
      <c r="C114" s="7"/>
      <c r="D114" s="7"/>
      <c r="E114" s="7"/>
      <c r="F114" s="7"/>
    </row>
    <row r="115" spans="1:6" ht="14.25">
      <c r="A115" s="7"/>
      <c r="B115" s="7"/>
      <c r="C115" s="7"/>
      <c r="D115" s="7"/>
      <c r="E115" s="7"/>
      <c r="F115" s="7"/>
    </row>
    <row r="116" spans="1:6" ht="14.25">
      <c r="A116" s="7"/>
      <c r="B116" s="7"/>
      <c r="C116" s="7"/>
      <c r="D116" s="7"/>
      <c r="E116" s="7"/>
      <c r="F116" s="7"/>
    </row>
    <row r="117" spans="1:6" ht="14.25">
      <c r="A117" s="7"/>
      <c r="B117" s="7"/>
      <c r="C117" s="7"/>
      <c r="D117" s="7"/>
      <c r="E117" s="7"/>
      <c r="F117" s="7"/>
    </row>
    <row r="118" spans="1:6" ht="14.25">
      <c r="A118" s="7"/>
      <c r="B118" s="7"/>
      <c r="C118" s="7"/>
      <c r="D118" s="7"/>
      <c r="E118" s="7"/>
      <c r="F118" s="7"/>
    </row>
    <row r="119" spans="1:6" ht="14.25">
      <c r="A119" s="7"/>
      <c r="B119" s="7"/>
      <c r="C119" s="7"/>
      <c r="D119" s="7"/>
      <c r="E119" s="7"/>
      <c r="F119" s="7"/>
    </row>
    <row r="120" spans="1:6" ht="14.25">
      <c r="A120" s="7"/>
      <c r="B120" s="7"/>
      <c r="C120" s="7"/>
      <c r="D120" s="7"/>
      <c r="E120" s="7"/>
      <c r="F120" s="7"/>
    </row>
    <row r="121" spans="1:6" ht="14.25">
      <c r="A121" s="7"/>
      <c r="B121" s="7"/>
      <c r="C121" s="7"/>
      <c r="D121" s="7"/>
      <c r="E121" s="7"/>
      <c r="F121" s="7"/>
    </row>
    <row r="122" spans="1:6" ht="14.25">
      <c r="A122" s="7"/>
      <c r="B122" s="7"/>
      <c r="C122" s="7"/>
      <c r="D122" s="7"/>
      <c r="E122" s="7"/>
      <c r="F122" s="7"/>
    </row>
  </sheetData>
  <sheetProtection/>
  <mergeCells count="3">
    <mergeCell ref="A35:F35"/>
    <mergeCell ref="A1:F1"/>
    <mergeCell ref="D31:F31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SerovaRR</cp:lastModifiedBy>
  <cp:lastPrinted>2015-04-24T12:22:19Z</cp:lastPrinted>
  <dcterms:created xsi:type="dcterms:W3CDTF">2006-09-28T05:33:49Z</dcterms:created>
  <dcterms:modified xsi:type="dcterms:W3CDTF">2016-05-13T05:54:22Z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