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150" tabRatio="811" firstSheet="4" activeTab="7"/>
  </bookViews>
  <sheets>
    <sheet name="Раздел_1" sheetId="1" r:id="rId1"/>
    <sheet name="Вологодская ТЭЦ без ДПМ" sheetId="2" r:id="rId2"/>
    <sheet name="Вологодская ТЭЦ ДПМ ПГУ" sheetId="3" r:id="rId3"/>
    <sheet name="Костромская ТЭЦ-2" sheetId="4" r:id="rId4"/>
    <sheet name="Новгородская ТЭЦ без ДПМ" sheetId="5" r:id="rId5"/>
    <sheet name="Новгородская ТЭЦ ПГУ" sheetId="6" r:id="rId6"/>
    <sheet name="Ярославская ТЭЦ-2" sheetId="7" r:id="rId7"/>
    <sheet name="Ярославская ТЭЦ-3" sheetId="8" r:id="rId8"/>
  </sheets>
  <externalReferences>
    <externalReference r:id="rId11"/>
  </externalReferences>
  <definedNames>
    <definedName name="price_zone">'[1]Титульный'!$E$18</definedName>
  </definedNames>
  <calcPr fullCalcOnLoad="1"/>
</workbook>
</file>

<file path=xl/sharedStrings.xml><?xml version="1.0" encoding="utf-8"?>
<sst xmlns="http://schemas.openxmlformats.org/spreadsheetml/2006/main" count="453" uniqueCount="79">
  <si>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</si>
  <si>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</si>
  <si>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</si>
  <si>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</si>
  <si>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</si>
  <si>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</si>
  <si>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</si>
  <si>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</si>
  <si>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</si>
  <si>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</si>
  <si>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</si>
  <si>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</si>
  <si>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</si>
  <si>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</si>
  <si>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</si>
  <si>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</si>
  <si>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</si>
  <si>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</si>
  <si>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</si>
  <si>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</si>
  <si>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</si>
  <si>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</si>
  <si>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</si>
  <si>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</si>
  <si>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</si>
  <si>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</si>
  <si>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</si>
  <si>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</si>
  <si>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</si>
  <si>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</si>
  <si>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</si>
  <si>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</si>
  <si>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</si>
  <si>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</si>
  <si>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</si>
  <si>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</si>
  <si>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</si>
  <si>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</si>
  <si>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</si>
  <si>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</si>
  <si>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</si>
  <si>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</si>
  <si>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</si>
  <si>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15.</t>
  </si>
  <si>
    <t>16.</t>
  </si>
  <si>
    <t>17.</t>
  </si>
  <si>
    <t>топливо на т/э</t>
  </si>
  <si>
    <t>руб.</t>
  </si>
  <si>
    <t xml:space="preserve"> -</t>
  </si>
  <si>
    <t>Полезный отпуск электрической энергии в сеть</t>
  </si>
  <si>
    <t>относимая на тепловую энергию относимую с коллекторов источников</t>
  </si>
  <si>
    <t>Чистая прибыль (убыток)</t>
  </si>
  <si>
    <t>относимые на тепловую энергию относимую с коллекторов источников</t>
  </si>
  <si>
    <t>Рентабельность продаж (величина прибыли от продажи в каждом рубле выручки)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</si>
  <si>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</si>
  <si>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(4852) 79-70-86</t>
  </si>
  <si>
    <t>Публичное акционерное общество «Территориальная генерирующая компания №2»</t>
  </si>
  <si>
    <t>ПАО "ТГК-2"</t>
  </si>
  <si>
    <t xml:space="preserve">energy@tgc-2.ru </t>
  </si>
  <si>
    <t>150040, г. Ярославль, ул.Пятницкая, дом 6</t>
  </si>
  <si>
    <t xml:space="preserve">Приказ Минэнерго России от 20.06.2018г. №474 </t>
  </si>
  <si>
    <t>И. о. генерального директора Бисиркин Сергей Иванович</t>
  </si>
  <si>
    <t>Предложения на расчетный период регулирования
(2022 год )</t>
  </si>
  <si>
    <t xml:space="preserve">Раздел 2. Основные показатели деятельности Вологодской ТЭЦ без ДПМ,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2022 год </t>
  </si>
  <si>
    <t xml:space="preserve">Раздел 2. Основные показатели деятельности Вологодской ТЭЦ ДПМ ПГУ-110,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2022 год </t>
  </si>
  <si>
    <t xml:space="preserve">Раздел 2. Основные показатели деятельности Костромская ТЭЦ-2,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2022 год </t>
  </si>
  <si>
    <t xml:space="preserve">Раздел 2. Основные показатели деятельности Новгородской ТЭЦ-20 без ДПМ/НВ,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2022 год </t>
  </si>
  <si>
    <t xml:space="preserve">Раздел 2. Основные показатели деятельности Новгородской ТЭЦ-20 ПГУ-210,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2022 год </t>
  </si>
  <si>
    <t>Предложения на расчетный период регулирования
(2022 год)</t>
  </si>
  <si>
    <t xml:space="preserve">Раздел 2. Основные показатели деятельности Ярославской ТЭЦ-2,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2022 год </t>
  </si>
  <si>
    <t xml:space="preserve">Раздел 2. Основные показатели деятельности Ярославской ТЭЦ-3,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2022 год </t>
  </si>
  <si>
    <t>Фактические показатели за год, предшествующий базовому периоду (2020 год)</t>
  </si>
  <si>
    <t>Показатели утвержденные на базовый период                                           (2021 год)</t>
  </si>
  <si>
    <t>Показатели утвержденные на базовый период                                  (2021 год)</t>
  </si>
  <si>
    <t>Показатели утвержденные на базовый период                              (2021 год)</t>
  </si>
  <si>
    <t>Показатели утвержденные на базовый период                                     (2021 год)</t>
  </si>
  <si>
    <t>Показатели утвержденные на базовый период                      (2021 год)</t>
  </si>
  <si>
    <t>Показатели утвержденные на базовый период                   (2021 год)</t>
  </si>
  <si>
    <t>Показатели утвержденные на базовый период                                   (2021 год)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</si>
</sst>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ahoma"/>
      <family val="2"/>
    </font>
    <font>
      <sz val="11"/>
      <color indexed="12"/>
      <name val="Arial"/>
      <family val="2"/>
    </font>
    <font>
      <sz val="11"/>
      <color indexed="6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ahoma"/>
      <family val="2"/>
    </font>
    <font>
      <sz val="11"/>
      <color rgb="FF0000CC"/>
      <name val="Arial"/>
      <family val="2"/>
    </font>
    <font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8" fillId="34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6" xfId="0" applyFont="1" applyBorder="1" applyAlignment="1">
      <alignment/>
    </xf>
    <xf numFmtId="0" fontId="49" fillId="0" borderId="6" xfId="0" applyFont="1" applyBorder="1" applyAlignment="1">
      <alignment horizontal="left" wrapText="1"/>
    </xf>
    <xf numFmtId="0" fontId="49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171" fontId="51" fillId="0" borderId="0" xfId="61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/>
    </xf>
    <xf numFmtId="0" fontId="51" fillId="0" borderId="0" xfId="0" applyFont="1" applyAlignment="1">
      <alignment vertical="center" wrapText="1"/>
    </xf>
    <xf numFmtId="0" fontId="35" fillId="0" borderId="6" xfId="42" applyBorder="1" applyAlignment="1" applyProtection="1">
      <alignment/>
      <protection/>
    </xf>
    <xf numFmtId="0" fontId="49" fillId="0" borderId="6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left" vertical="center"/>
    </xf>
    <xf numFmtId="4" fontId="54" fillId="0" borderId="6" xfId="0" applyNumberFormat="1" applyFont="1" applyBorder="1" applyAlignment="1">
      <alignment horizontal="center" vertical="center" wrapText="1"/>
    </xf>
    <xf numFmtId="4" fontId="54" fillId="0" borderId="6" xfId="0" applyNumberFormat="1" applyFont="1" applyFill="1" applyBorder="1" applyAlignment="1">
      <alignment horizontal="center" vertical="center" wrapText="1"/>
    </xf>
    <xf numFmtId="4" fontId="55" fillId="0" borderId="6" xfId="0" applyNumberFormat="1" applyFont="1" applyBorder="1" applyAlignment="1">
      <alignment horizontal="center" vertical="center" wrapText="1"/>
    </xf>
    <xf numFmtId="0" fontId="50" fillId="0" borderId="6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Documents%20and%20Settings\tarif_econ3\&#1052;&#1086;&#1080;%20&#1076;&#1086;&#1082;&#1091;&#1084;&#1077;&#1085;&#1090;&#1099;\&#1058;&#1072;&#1088;&#1080;&#1092;&#1085;&#1072;&#1103;%20&#1082;&#1072;&#1084;&#1087;&#1072;&#1085;&#1080;&#1103;\2016\&#1056;&#1044;\&#1055;&#1088;&#1077;&#1076;&#1083;&#1086;&#1078;&#1077;&#1085;&#1080;&#1077;%20&#1076;&#1083;&#1103;%20&#1089;&#1072;&#1081;&#1090;&#1072;\&#1050;&#1054;\&#1054;&#1040;&#1054;%20&#1058;&#1043;&#1050;-2_&#1050;&#1086;&#1089;&#1090;&#1088;&#1086;&#1084;&#1089;&#1082;&#1072;&#1103;%20&#1058;&#1069;&#1062;2_16_15.04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1"/>
      <sheetName val="modListSopr"/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REESTR_STATION"/>
      <sheetName val="Сопроводительные материалы"/>
      <sheetName val="индексы для тарифов 2016-17_мар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modUpdTemplMain"/>
      <sheetName val="AllSheetsInThisWorkbook"/>
      <sheetName val="Ставки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</sheetNames>
    <sheetDataSet>
      <sheetData sheetId="7">
        <row r="18">
          <cell r="E18" t="str">
            <v>Первая ценовая зона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4" width="13.57421875" style="1" customWidth="1"/>
    <col min="5" max="5" width="26.8515625" style="1" customWidth="1"/>
    <col min="6" max="6" width="13.8515625" style="1" customWidth="1"/>
    <col min="7" max="16384" width="9.140625" style="1" customWidth="1"/>
  </cols>
  <sheetData>
    <row r="1" spans="2:3" ht="28.5" customHeight="1">
      <c r="B1" s="32" t="s">
        <v>0</v>
      </c>
      <c r="C1" s="32"/>
    </row>
    <row r="2" spans="2:3" ht="14.25">
      <c r="B2" s="2" t="s">
        <v>1</v>
      </c>
      <c r="C2" s="2" t="s">
        <v>56</v>
      </c>
    </row>
    <row r="3" spans="2:3" ht="14.25">
      <c r="B3" s="2" t="s">
        <v>2</v>
      </c>
      <c r="C3" s="2" t="s">
        <v>57</v>
      </c>
    </row>
    <row r="4" spans="2:3" ht="14.25">
      <c r="B4" s="2" t="s">
        <v>3</v>
      </c>
      <c r="C4" s="28" t="s">
        <v>59</v>
      </c>
    </row>
    <row r="5" spans="2:3" ht="14.25">
      <c r="B5" s="2" t="s">
        <v>4</v>
      </c>
      <c r="C5" s="28" t="s">
        <v>59</v>
      </c>
    </row>
    <row r="6" spans="2:3" ht="14.25">
      <c r="B6" s="2" t="s">
        <v>5</v>
      </c>
      <c r="C6" s="28">
        <v>7606053324</v>
      </c>
    </row>
    <row r="7" spans="2:6" ht="14.25">
      <c r="B7" s="2" t="s">
        <v>6</v>
      </c>
      <c r="C7" s="28">
        <v>760601001</v>
      </c>
      <c r="D7" s="19"/>
      <c r="E7" s="19"/>
      <c r="F7" s="19"/>
    </row>
    <row r="8" spans="2:6" ht="17.25" customHeight="1">
      <c r="B8" s="2" t="s">
        <v>7</v>
      </c>
      <c r="C8" s="3" t="s">
        <v>61</v>
      </c>
      <c r="D8" s="19"/>
      <c r="E8" s="19"/>
      <c r="F8" s="19"/>
    </row>
    <row r="9" spans="2:3" ht="15">
      <c r="B9" s="2" t="s">
        <v>35</v>
      </c>
      <c r="C9" s="21" t="s">
        <v>58</v>
      </c>
    </row>
    <row r="10" spans="2:3" ht="14.25">
      <c r="B10" s="2" t="s">
        <v>8</v>
      </c>
      <c r="C10" s="2" t="s">
        <v>55</v>
      </c>
    </row>
    <row r="11" spans="2:3" ht="14.25">
      <c r="B11" s="2" t="s">
        <v>9</v>
      </c>
      <c r="C11" s="2" t="s">
        <v>48</v>
      </c>
    </row>
  </sheetData>
  <sheetProtection/>
  <mergeCells count="1">
    <mergeCell ref="B1:C1"/>
  </mergeCells>
  <hyperlinks>
    <hyperlink ref="C9" r:id="rId1" display="energy@tgc-2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E22" sqref="E2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57421875" style="1" customWidth="1"/>
    <col min="6" max="6" width="33.00390625" style="1" customWidth="1"/>
    <col min="7" max="16384" width="9.140625" style="1" customWidth="1"/>
  </cols>
  <sheetData>
    <row r="1" spans="1:6" ht="90.75" customHeight="1">
      <c r="A1" s="34" t="s">
        <v>63</v>
      </c>
      <c r="B1" s="34"/>
      <c r="C1" s="34"/>
      <c r="D1" s="34"/>
      <c r="E1" s="34"/>
      <c r="F1" s="34"/>
    </row>
    <row r="2" spans="1:7" ht="92.25" customHeight="1">
      <c r="A2" s="4" t="s">
        <v>10</v>
      </c>
      <c r="B2" s="4" t="s">
        <v>11</v>
      </c>
      <c r="C2" s="4" t="s">
        <v>12</v>
      </c>
      <c r="D2" s="22" t="s">
        <v>71</v>
      </c>
      <c r="E2" s="22" t="s">
        <v>72</v>
      </c>
      <c r="F2" s="22" t="s">
        <v>62</v>
      </c>
      <c r="G2" s="23"/>
    </row>
    <row r="3" spans="1:6" ht="25.5" customHeight="1">
      <c r="A3" s="4">
        <v>1</v>
      </c>
      <c r="B3" s="5" t="s">
        <v>13</v>
      </c>
      <c r="C3" s="4" t="s">
        <v>14</v>
      </c>
      <c r="D3" s="24">
        <v>30</v>
      </c>
      <c r="E3" s="24">
        <v>30</v>
      </c>
      <c r="F3" s="24">
        <v>30</v>
      </c>
    </row>
    <row r="4" spans="1:6" ht="59.25" customHeight="1">
      <c r="A4" s="4">
        <v>2</v>
      </c>
      <c r="B4" s="5" t="s">
        <v>15</v>
      </c>
      <c r="C4" s="4" t="s">
        <v>14</v>
      </c>
      <c r="D4" s="24">
        <v>23.101734268379843</v>
      </c>
      <c r="E4" s="24">
        <v>25.54606666666667</v>
      </c>
      <c r="F4" s="24">
        <v>22.5499840875371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73.37287</v>
      </c>
      <c r="E5" s="24">
        <v>103.3786</v>
      </c>
      <c r="F5" s="24">
        <v>86.135424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46.459339</v>
      </c>
      <c r="E6" s="24">
        <v>91.9923</v>
      </c>
      <c r="F6" s="24">
        <v>59.2560359585563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414.3863481260203</v>
      </c>
      <c r="E7" s="24">
        <v>457.136</v>
      </c>
      <c r="F7" s="24">
        <v>435.9694766611667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407.5183481260203</v>
      </c>
      <c r="E8" s="24">
        <v>449.68210000000005</v>
      </c>
      <c r="F8" s="24">
        <v>428.4724766611667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425.4058044150699</v>
      </c>
      <c r="F9" s="30">
        <f>F10+F11+F12</f>
        <v>473.50510919814195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63553.5067692625/1000</f>
        <v>63.553506769262505</v>
      </c>
      <c r="F10" s="25">
        <f>53484.3663851284/1000</f>
        <v>53.4843663851284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f>50804.1191106664/1000</f>
        <v>50.8041191106664</v>
      </c>
      <c r="F11" s="25">
        <f>46628.0441291276/1000</f>
        <v>46.6280441291276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f>311048.178535141/1000</f>
        <v>311.048178535141</v>
      </c>
      <c r="F12" s="25">
        <f>373392.698683886/1000</f>
        <v>373.39269868388595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63438.1427215399/1000</f>
        <v>63.438142721539904</v>
      </c>
      <c r="F14" s="24">
        <f>53402.8588188268/1000</f>
        <v>53.4028588188268</v>
      </c>
    </row>
    <row r="15" spans="1:6" ht="14.25">
      <c r="A15" s="4"/>
      <c r="B15" s="5" t="s">
        <v>30</v>
      </c>
      <c r="C15" s="4" t="s">
        <v>31</v>
      </c>
      <c r="D15" s="24">
        <v>195.934</v>
      </c>
      <c r="E15" s="24">
        <v>195.4</v>
      </c>
      <c r="F15" s="24">
        <f>E15</f>
        <v>195.4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30">
        <f>E12</f>
        <v>311.048178535141</v>
      </c>
      <c r="F16" s="30">
        <f>F12</f>
        <v>373.39269868388595</v>
      </c>
    </row>
    <row r="17" spans="1:6" ht="14.25">
      <c r="A17" s="4"/>
      <c r="B17" s="5" t="s">
        <v>36</v>
      </c>
      <c r="C17" s="4" t="s">
        <v>33</v>
      </c>
      <c r="D17" s="24">
        <v>202.095</v>
      </c>
      <c r="E17" s="24">
        <v>196.1</v>
      </c>
      <c r="F17" s="24">
        <f>E17</f>
        <v>196.1</v>
      </c>
    </row>
    <row r="18" spans="1:6" ht="53.25" customHeight="1">
      <c r="A18" s="4"/>
      <c r="B18" s="5" t="s">
        <v>34</v>
      </c>
      <c r="C18" s="4"/>
      <c r="D18" s="24"/>
      <c r="E18" s="24" t="s">
        <v>60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425.4058044150699</v>
      </c>
      <c r="F19" s="29">
        <f>F20+F21+F22</f>
        <v>473.50510919814195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9">
        <f>E10</f>
        <v>63.553506769262505</v>
      </c>
      <c r="F20" s="29">
        <f>F10</f>
        <v>53.4843663851284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30">
        <f>E11</f>
        <v>50.8041191106664</v>
      </c>
      <c r="F21" s="30">
        <f>F11</f>
        <v>46.6280441291276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311.048178535141</v>
      </c>
      <c r="F22" s="29">
        <f>F16</f>
        <v>373.39269868388595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4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4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4"/>
      <c r="C28" s="7"/>
      <c r="D28" s="7"/>
      <c r="E28" s="7"/>
      <c r="F28" s="7"/>
    </row>
    <row r="29" spans="1:6" ht="60" customHeight="1">
      <c r="A29" s="15"/>
      <c r="B29" s="35"/>
      <c r="C29" s="35"/>
      <c r="D29" s="35"/>
      <c r="E29" s="35"/>
      <c r="F29" s="35"/>
    </row>
    <row r="30" spans="1:9" s="11" customFormat="1" ht="47.25" customHeight="1">
      <c r="A30" s="12"/>
      <c r="B30" s="35"/>
      <c r="C30" s="35"/>
      <c r="D30" s="35"/>
      <c r="E30" s="35"/>
      <c r="F30" s="35"/>
      <c r="G30" s="10"/>
      <c r="H30" s="10"/>
      <c r="I30" s="10"/>
    </row>
    <row r="31" spans="1:9" s="11" customFormat="1" ht="29.25" customHeight="1">
      <c r="A31" s="33"/>
      <c r="B31" s="33"/>
      <c r="C31" s="33"/>
      <c r="D31" s="33"/>
      <c r="E31" s="33"/>
      <c r="F31" s="33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4"/>
      <c r="C34" s="7"/>
      <c r="D34" s="7"/>
      <c r="E34" s="7"/>
      <c r="F34" s="7"/>
    </row>
    <row r="35" spans="1:6" ht="14.25">
      <c r="A35" s="7"/>
      <c r="B35" s="14"/>
      <c r="C35" s="7"/>
      <c r="D35" s="7"/>
      <c r="E35" s="7"/>
      <c r="F35" s="7"/>
    </row>
    <row r="36" spans="1:6" ht="14.25">
      <c r="A36" s="7"/>
      <c r="B36" s="14"/>
      <c r="C36" s="7"/>
      <c r="D36" s="7"/>
      <c r="E36" s="7"/>
      <c r="F36" s="7"/>
    </row>
    <row r="37" spans="1:6" ht="14.25">
      <c r="A37" s="7"/>
      <c r="B37" s="14"/>
      <c r="C37" s="7"/>
      <c r="D37" s="7"/>
      <c r="E37" s="7"/>
      <c r="F37" s="7"/>
    </row>
    <row r="38" spans="1:6" ht="14.25">
      <c r="A38" s="7"/>
      <c r="B38" s="14"/>
      <c r="C38" s="7"/>
      <c r="D38" s="7"/>
      <c r="E38" s="7"/>
      <c r="F38" s="7"/>
    </row>
    <row r="39" spans="1:6" ht="14.25">
      <c r="A39" s="7"/>
      <c r="B39" s="14"/>
      <c r="C39" s="7"/>
      <c r="D39" s="7"/>
      <c r="E39" s="7"/>
      <c r="F39" s="7"/>
    </row>
    <row r="40" spans="1:6" ht="14.25">
      <c r="A40" s="7"/>
      <c r="B40" s="14"/>
      <c r="C40" s="7"/>
      <c r="D40" s="7"/>
      <c r="E40" s="7"/>
      <c r="F40" s="7"/>
    </row>
    <row r="41" spans="1:6" ht="14.25">
      <c r="A41" s="7"/>
      <c r="B41" s="14"/>
      <c r="C41" s="7"/>
      <c r="D41" s="7"/>
      <c r="E41" s="7"/>
      <c r="F41" s="7"/>
    </row>
    <row r="42" spans="1:6" ht="14.25">
      <c r="A42" s="7"/>
      <c r="B42" s="14"/>
      <c r="C42" s="7"/>
      <c r="D42" s="7"/>
      <c r="E42" s="7"/>
      <c r="F42" s="7"/>
    </row>
    <row r="43" spans="1:6" ht="14.25">
      <c r="A43" s="7"/>
      <c r="B43" s="14"/>
      <c r="C43" s="7"/>
      <c r="D43" s="7"/>
      <c r="E43" s="7"/>
      <c r="F43" s="7"/>
    </row>
    <row r="44" spans="1:6" ht="14.25">
      <c r="A44" s="7"/>
      <c r="B44" s="14"/>
      <c r="C44" s="7"/>
      <c r="D44" s="7"/>
      <c r="E44" s="7"/>
      <c r="F44" s="7"/>
    </row>
    <row r="45" spans="1:6" ht="14.25">
      <c r="A45" s="7"/>
      <c r="B45" s="14"/>
      <c r="C45" s="7"/>
      <c r="D45" s="7"/>
      <c r="E45" s="7"/>
      <c r="F45" s="7"/>
    </row>
    <row r="46" spans="1:6" ht="14.25">
      <c r="A46" s="7"/>
      <c r="B46" s="14"/>
      <c r="C46" s="7"/>
      <c r="D46" s="7"/>
      <c r="E46" s="7"/>
      <c r="F46" s="7"/>
    </row>
    <row r="47" spans="1:6" ht="14.25">
      <c r="A47" s="7"/>
      <c r="B47" s="14"/>
      <c r="C47" s="7"/>
      <c r="D47" s="7"/>
      <c r="E47" s="7"/>
      <c r="F47" s="7"/>
    </row>
    <row r="48" spans="1:6" ht="14.25">
      <c r="A48" s="7"/>
      <c r="B48" s="14"/>
      <c r="C48" s="7"/>
      <c r="D48" s="7"/>
      <c r="E48" s="7"/>
      <c r="F48" s="7"/>
    </row>
    <row r="49" spans="1:6" ht="14.25">
      <c r="A49" s="7"/>
      <c r="B49" s="14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31:F31"/>
    <mergeCell ref="A1:F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E21" sqref="E21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2.421875" style="1" customWidth="1"/>
    <col min="5" max="5" width="28.140625" style="1" customWidth="1"/>
    <col min="6" max="6" width="28.421875" style="1" customWidth="1"/>
    <col min="7" max="16384" width="9.140625" style="1" customWidth="1"/>
  </cols>
  <sheetData>
    <row r="1" spans="1:6" ht="87" customHeight="1">
      <c r="A1" s="34" t="s">
        <v>64</v>
      </c>
      <c r="B1" s="34"/>
      <c r="C1" s="34"/>
      <c r="D1" s="34"/>
      <c r="E1" s="34"/>
      <c r="F1" s="34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71</v>
      </c>
      <c r="E2" s="22" t="s">
        <v>73</v>
      </c>
      <c r="F2" s="22" t="s">
        <v>62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102.10000000000001</v>
      </c>
      <c r="E3" s="24">
        <v>102.10000000000001</v>
      </c>
      <c r="F3" s="24">
        <v>102.10000000000001</v>
      </c>
    </row>
    <row r="4" spans="1:6" ht="59.25" customHeight="1">
      <c r="A4" s="4">
        <v>2</v>
      </c>
      <c r="B4" s="5" t="s">
        <v>15</v>
      </c>
      <c r="C4" s="4" t="s">
        <v>14</v>
      </c>
      <c r="D4" s="24">
        <v>94.55310564662805</v>
      </c>
      <c r="E4" s="24">
        <v>93.59</v>
      </c>
      <c r="F4" s="24">
        <v>94.47282583662417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759.5029710000001</v>
      </c>
      <c r="E5" s="24">
        <v>743.77</v>
      </c>
      <c r="F5" s="24">
        <v>764.3255999999999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709.6580590000001</v>
      </c>
      <c r="E6" s="24">
        <v>701.99</v>
      </c>
      <c r="F6" s="24">
        <v>713.783263772934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393.638344476</v>
      </c>
      <c r="E7" s="24">
        <v>411.26</v>
      </c>
      <c r="F7" s="24">
        <v>406.94160000000005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393.460344476</v>
      </c>
      <c r="E8" s="24">
        <v>410.76</v>
      </c>
      <c r="F8" s="24">
        <v>406.3826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1062.6103109869841</v>
      </c>
      <c r="F9" s="30">
        <f>F10+F11+F12</f>
        <v>1110.39342094854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705413.312366132/1000</f>
        <v>705.413312366132</v>
      </c>
      <c r="F10" s="25">
        <f>741434.148069561/1000</f>
        <v>741.434148069561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f>168147.5376/1000</f>
        <v>168.14753760000002</v>
      </c>
      <c r="F11" s="25">
        <f>176171.146611878/1000</f>
        <v>176.17114661187802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f>189049.461020852/1000</f>
        <v>189.049461020852</v>
      </c>
      <c r="F12" s="25">
        <f>192788.126267101/1000</f>
        <v>192.788126267101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704532.973382752/1000</f>
        <v>704.5329733827521</v>
      </c>
      <c r="F14" s="24">
        <f>740452.328483492/1000</f>
        <v>740.452328483492</v>
      </c>
    </row>
    <row r="15" spans="1:6" ht="14.25">
      <c r="A15" s="4"/>
      <c r="B15" s="5" t="s">
        <v>30</v>
      </c>
      <c r="C15" s="4" t="s">
        <v>31</v>
      </c>
      <c r="D15" s="24">
        <v>229.57824122098307</v>
      </c>
      <c r="E15" s="24">
        <v>229.29999999999998</v>
      </c>
      <c r="F15" s="24">
        <f>E15</f>
        <v>229.29999999999998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30">
        <f>E12</f>
        <v>189.049461020852</v>
      </c>
      <c r="F16" s="30">
        <f>F12</f>
        <v>192.788126267101</v>
      </c>
    </row>
    <row r="17" spans="1:6" ht="14.25">
      <c r="A17" s="4"/>
      <c r="B17" s="5" t="s">
        <v>36</v>
      </c>
      <c r="C17" s="4" t="s">
        <v>33</v>
      </c>
      <c r="D17" s="24">
        <v>104.47443334500717</v>
      </c>
      <c r="E17" s="24">
        <v>105.5</v>
      </c>
      <c r="F17" s="24">
        <f>E17</f>
        <v>105.5</v>
      </c>
    </row>
    <row r="18" spans="1:6" ht="33.75" customHeight="1">
      <c r="A18" s="4"/>
      <c r="B18" s="5" t="s">
        <v>34</v>
      </c>
      <c r="C18" s="4"/>
      <c r="D18" s="24"/>
      <c r="E18" s="24" t="s">
        <v>60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1062.6103109869841</v>
      </c>
      <c r="F19" s="29">
        <f>F20+F21+F22</f>
        <v>1110.39342094854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9">
        <f>E10</f>
        <v>705.413312366132</v>
      </c>
      <c r="F20" s="29">
        <f>F10</f>
        <v>741.434148069561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9">
        <f>E11</f>
        <v>168.14753760000002</v>
      </c>
      <c r="F21" s="29">
        <f>F11</f>
        <v>176.17114661187802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189.049461020852</v>
      </c>
      <c r="F22" s="29">
        <f>F16</f>
        <v>192.788126267101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6"/>
      <c r="C28" s="7"/>
      <c r="D28" s="7"/>
      <c r="E28" s="7"/>
      <c r="F28" s="7"/>
    </row>
    <row r="29" spans="1:6" ht="14.25">
      <c r="A29" s="15"/>
      <c r="B29" s="12"/>
      <c r="C29" s="13"/>
      <c r="D29" s="13"/>
      <c r="E29" s="13"/>
      <c r="F29" s="7"/>
    </row>
    <row r="30" spans="1:9" s="11" customFormat="1" ht="14.25" customHeight="1">
      <c r="A30" s="12"/>
      <c r="B30" s="13"/>
      <c r="C30" s="13"/>
      <c r="D30" s="13"/>
      <c r="E30" s="13"/>
      <c r="F30" s="10"/>
      <c r="G30" s="10"/>
      <c r="H30" s="10"/>
      <c r="I30" s="10"/>
    </row>
    <row r="31" spans="1:9" s="11" customFormat="1" ht="29.25" customHeight="1">
      <c r="A31" s="33"/>
      <c r="B31" s="33"/>
      <c r="C31" s="33"/>
      <c r="D31" s="33"/>
      <c r="E31" s="33"/>
      <c r="F31" s="33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6"/>
      <c r="C34" s="7"/>
      <c r="D34" s="7"/>
      <c r="E34" s="7"/>
      <c r="F34" s="7"/>
    </row>
    <row r="35" spans="1:6" ht="14.25">
      <c r="A35" s="7"/>
      <c r="B35" s="16"/>
      <c r="C35" s="7"/>
      <c r="D35" s="7"/>
      <c r="E35" s="7"/>
      <c r="F35" s="7"/>
    </row>
    <row r="36" spans="1:6" ht="14.25">
      <c r="A36" s="7"/>
      <c r="B36" s="16"/>
      <c r="C36" s="7"/>
      <c r="D36" s="7"/>
      <c r="E36" s="7"/>
      <c r="F36" s="7"/>
    </row>
    <row r="37" spans="1:6" ht="14.25">
      <c r="A37" s="7"/>
      <c r="B37" s="16"/>
      <c r="C37" s="7"/>
      <c r="D37" s="7"/>
      <c r="E37" s="7"/>
      <c r="F37" s="7"/>
    </row>
    <row r="38" spans="1:6" ht="14.25">
      <c r="A38" s="7"/>
      <c r="B38" s="16"/>
      <c r="C38" s="7"/>
      <c r="D38" s="7"/>
      <c r="E38" s="7"/>
      <c r="F38" s="7"/>
    </row>
    <row r="39" spans="1:6" ht="14.25">
      <c r="A39" s="7"/>
      <c r="B39" s="16"/>
      <c r="C39" s="7"/>
      <c r="D39" s="7"/>
      <c r="E39" s="7"/>
      <c r="F39" s="7"/>
    </row>
    <row r="40" spans="1:6" ht="14.25">
      <c r="A40" s="7"/>
      <c r="B40" s="16"/>
      <c r="C40" s="7"/>
      <c r="D40" s="7"/>
      <c r="E40" s="7"/>
      <c r="F40" s="7"/>
    </row>
    <row r="41" spans="1:6" ht="14.25">
      <c r="A41" s="7"/>
      <c r="B41" s="16"/>
      <c r="C41" s="7"/>
      <c r="D41" s="7"/>
      <c r="E41" s="7"/>
      <c r="F41" s="7"/>
    </row>
    <row r="42" spans="1:6" ht="14.25">
      <c r="A42" s="7"/>
      <c r="B42" s="16"/>
      <c r="C42" s="7"/>
      <c r="D42" s="7"/>
      <c r="E42" s="7"/>
      <c r="F42" s="7"/>
    </row>
    <row r="43" spans="1:6" ht="14.25">
      <c r="A43" s="7"/>
      <c r="B43" s="16"/>
      <c r="C43" s="7"/>
      <c r="D43" s="7"/>
      <c r="E43" s="7"/>
      <c r="F43" s="7"/>
    </row>
    <row r="44" spans="1:6" ht="14.25">
      <c r="A44" s="7"/>
      <c r="B44" s="16"/>
      <c r="C44" s="7"/>
      <c r="D44" s="7"/>
      <c r="E44" s="7"/>
      <c r="F44" s="7"/>
    </row>
    <row r="45" spans="1:6" ht="14.25">
      <c r="A45" s="7"/>
      <c r="B45" s="16"/>
      <c r="C45" s="7"/>
      <c r="D45" s="7"/>
      <c r="E45" s="7"/>
      <c r="F45" s="7"/>
    </row>
    <row r="46" spans="1:6" ht="14.25">
      <c r="A46" s="7"/>
      <c r="B46" s="16"/>
      <c r="C46" s="7"/>
      <c r="D46" s="7"/>
      <c r="E46" s="7"/>
      <c r="F46" s="7"/>
    </row>
    <row r="47" spans="1:6" ht="14.25">
      <c r="A47" s="7"/>
      <c r="B47" s="16"/>
      <c r="C47" s="7"/>
      <c r="D47" s="7"/>
      <c r="E47" s="7"/>
      <c r="F47" s="7"/>
    </row>
    <row r="48" spans="1:6" ht="14.25">
      <c r="A48" s="7"/>
      <c r="B48" s="16"/>
      <c r="C48" s="7"/>
      <c r="D48" s="7"/>
      <c r="E48" s="7"/>
      <c r="F48" s="7"/>
    </row>
    <row r="49" spans="1:6" ht="14.25">
      <c r="A49" s="7"/>
      <c r="B49" s="16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2">
    <mergeCell ref="A1:F1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13" sqref="F13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8.00390625" style="1" customWidth="1"/>
    <col min="6" max="6" width="34.28125" style="1" customWidth="1"/>
    <col min="7" max="16384" width="9.140625" style="1" customWidth="1"/>
  </cols>
  <sheetData>
    <row r="1" spans="1:6" ht="85.5" customHeight="1">
      <c r="A1" s="34" t="s">
        <v>65</v>
      </c>
      <c r="B1" s="34"/>
      <c r="C1" s="34"/>
      <c r="D1" s="34"/>
      <c r="E1" s="34"/>
      <c r="F1" s="34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71</v>
      </c>
      <c r="E2" s="22" t="s">
        <v>74</v>
      </c>
      <c r="F2" s="22" t="s">
        <v>62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170</v>
      </c>
      <c r="E3" s="24">
        <v>170</v>
      </c>
      <c r="F3" s="24">
        <v>170</v>
      </c>
    </row>
    <row r="4" spans="1:6" ht="57" customHeight="1">
      <c r="A4" s="4">
        <v>2</v>
      </c>
      <c r="B4" s="5" t="s">
        <v>15</v>
      </c>
      <c r="C4" s="4" t="s">
        <v>14</v>
      </c>
      <c r="D4" s="24">
        <v>161.07508333333334</v>
      </c>
      <c r="E4" s="24">
        <v>160.61591666666666</v>
      </c>
      <c r="F4" s="24">
        <v>159.69608333333332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601.8437199999998</v>
      </c>
      <c r="E5" s="24">
        <v>769.3057</v>
      </c>
      <c r="F5" s="24">
        <v>680.9112</v>
      </c>
    </row>
    <row r="6" spans="1:6" ht="23.25" customHeight="1">
      <c r="A6" s="4">
        <v>4</v>
      </c>
      <c r="B6" s="5" t="s">
        <v>49</v>
      </c>
      <c r="C6" s="4" t="s">
        <v>17</v>
      </c>
      <c r="D6" s="24">
        <v>524.9207769999998</v>
      </c>
      <c r="E6" s="24">
        <v>694.4875999999999</v>
      </c>
      <c r="F6" s="24">
        <v>593.18774075134</v>
      </c>
    </row>
    <row r="7" spans="1:6" ht="24" customHeight="1">
      <c r="A7" s="4">
        <v>5</v>
      </c>
      <c r="B7" s="5" t="s">
        <v>18</v>
      </c>
      <c r="C7" s="4" t="s">
        <v>19</v>
      </c>
      <c r="D7" s="24">
        <v>871.029</v>
      </c>
      <c r="E7" s="24">
        <v>906.3145</v>
      </c>
      <c r="F7" s="24">
        <v>864.5796249803678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868.2074</v>
      </c>
      <c r="E8" s="24">
        <v>903.1927999999999</v>
      </c>
      <c r="F8" s="24">
        <v>861.5967249803679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1560.317746425013</v>
      </c>
      <c r="F9" s="30">
        <f>F10+F11+F12</f>
        <v>1735.3040288262498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680824.326956288/1000</f>
        <v>680.8243269562879</v>
      </c>
      <c r="F10" s="25">
        <f>732353.841965782/1000</f>
        <v>732.353841965782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f>301186.974722463/1000</f>
        <v>301.186974722463</v>
      </c>
      <c r="F11" s="25">
        <f>310978.108122081/1000</f>
        <v>310.978108122081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f>578306.444746262/1000</f>
        <v>578.3064447462621</v>
      </c>
      <c r="F12" s="25">
        <f>691972.078738387/1000</f>
        <v>691.9720787383869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678224.339861908/1000</f>
        <v>678.224339861908</v>
      </c>
      <c r="F14" s="24">
        <f>730009.361855276/1000</f>
        <v>730.0093618552761</v>
      </c>
    </row>
    <row r="15" spans="1:6" ht="14.25">
      <c r="A15" s="4"/>
      <c r="B15" s="5" t="s">
        <v>30</v>
      </c>
      <c r="C15" s="4" t="s">
        <v>31</v>
      </c>
      <c r="D15" s="24">
        <v>242.8422770840145</v>
      </c>
      <c r="E15" s="24">
        <v>257.2</v>
      </c>
      <c r="F15" s="24">
        <v>257.2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30">
        <f>578306.444746262/1000</f>
        <v>578.3064447462621</v>
      </c>
      <c r="F16" s="30">
        <f>F12</f>
        <v>691.9720787383869</v>
      </c>
    </row>
    <row r="17" spans="1:6" ht="14.25">
      <c r="A17" s="4"/>
      <c r="B17" s="5" t="s">
        <v>36</v>
      </c>
      <c r="C17" s="4" t="s">
        <v>33</v>
      </c>
      <c r="D17" s="24">
        <v>169.32156449440836</v>
      </c>
      <c r="E17" s="24">
        <v>170.6</v>
      </c>
      <c r="F17" s="24">
        <v>170.6</v>
      </c>
    </row>
    <row r="18" spans="1:6" ht="33.75" customHeight="1">
      <c r="A18" s="4"/>
      <c r="B18" s="5" t="s">
        <v>34</v>
      </c>
      <c r="C18" s="4"/>
      <c r="D18" s="24"/>
      <c r="E18" s="24" t="s">
        <v>60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1548.0791097422791</v>
      </c>
      <c r="F19" s="29">
        <f>F20+F21+F22</f>
        <v>1732.083233591726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5">
        <f>679095.270370539/1000</f>
        <v>679.0952703705391</v>
      </c>
      <c r="F20" s="25">
        <f>730825.300490496/1000</f>
        <v>730.825300490496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5">
        <f>290677.394625478/1000</f>
        <v>290.67739462547803</v>
      </c>
      <c r="F21" s="25">
        <f>309285.854362843/1000</f>
        <v>309.285854362843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578.3064447462621</v>
      </c>
      <c r="F22" s="29">
        <f>F16</f>
        <v>691.9720787383869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51" customHeight="1">
      <c r="A29" s="15"/>
      <c r="B29" s="35"/>
      <c r="C29" s="35"/>
      <c r="D29" s="35"/>
      <c r="E29" s="35"/>
      <c r="F29" s="35"/>
    </row>
    <row r="30" spans="1:9" s="11" customFormat="1" ht="51.75" customHeight="1">
      <c r="A30" s="12"/>
      <c r="B30" s="35"/>
      <c r="C30" s="35"/>
      <c r="D30" s="35"/>
      <c r="E30" s="35"/>
      <c r="F30" s="35"/>
      <c r="G30" s="10"/>
      <c r="H30" s="10"/>
      <c r="I30" s="10"/>
    </row>
    <row r="31" spans="1:9" s="11" customFormat="1" ht="29.25" customHeight="1">
      <c r="A31" s="33"/>
      <c r="B31" s="33"/>
      <c r="C31" s="33"/>
      <c r="D31" s="33"/>
      <c r="E31" s="33"/>
      <c r="F31" s="33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3" sqref="F13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421875" style="1" customWidth="1"/>
    <col min="6" max="6" width="30.8515625" style="1" customWidth="1"/>
    <col min="7" max="16384" width="9.140625" style="1" customWidth="1"/>
  </cols>
  <sheetData>
    <row r="1" spans="1:6" ht="85.5" customHeight="1">
      <c r="A1" s="34" t="s">
        <v>66</v>
      </c>
      <c r="B1" s="34"/>
      <c r="C1" s="34"/>
      <c r="D1" s="34"/>
      <c r="E1" s="34"/>
      <c r="F1" s="34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71</v>
      </c>
      <c r="E2" s="22" t="s">
        <v>75</v>
      </c>
      <c r="F2" s="22" t="s">
        <v>62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140</v>
      </c>
      <c r="E3" s="24">
        <v>140</v>
      </c>
      <c r="F3" s="24">
        <v>140</v>
      </c>
    </row>
    <row r="4" spans="1:6" ht="57.75" customHeight="1">
      <c r="A4" s="4">
        <v>2</v>
      </c>
      <c r="B4" s="5" t="s">
        <v>15</v>
      </c>
      <c r="C4" s="4" t="s">
        <v>14</v>
      </c>
      <c r="D4" s="24">
        <v>125.69208333333333</v>
      </c>
      <c r="E4" s="24">
        <v>139.29971666666665</v>
      </c>
      <c r="F4" s="24">
        <v>125.69208333333333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387.54850899999997</v>
      </c>
      <c r="E5" s="24">
        <v>89.2</v>
      </c>
      <c r="F5" s="24">
        <v>173.52000000299998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309.81803299999996</v>
      </c>
      <c r="E6" s="24">
        <v>32.134100000000004</v>
      </c>
      <c r="F6" s="24">
        <v>88.1242835151677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1349.8860000000002</v>
      </c>
      <c r="E7" s="24">
        <v>2014.83</v>
      </c>
      <c r="F7" s="24">
        <v>2046.97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1349.4410000000003</v>
      </c>
      <c r="E8" s="24">
        <v>2011.97</v>
      </c>
      <c r="F8" s="24">
        <v>2044.487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1566.0990683575478</v>
      </c>
      <c r="F9" s="30">
        <f>F10+F11+F12</f>
        <v>2092.807893663257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63768.7718176657/1000</f>
        <v>63.7687718176657</v>
      </c>
      <c r="F10" s="25">
        <f>243600.809567861/1000</f>
        <v>243.600809567861</v>
      </c>
    </row>
    <row r="11" spans="1:6" ht="20.25" customHeight="1">
      <c r="A11" s="4" t="s">
        <v>25</v>
      </c>
      <c r="B11" s="6" t="s">
        <v>26</v>
      </c>
      <c r="C11" s="4" t="s">
        <v>22</v>
      </c>
      <c r="D11" s="25"/>
      <c r="E11" s="25">
        <f>212997.708146692/1000</f>
        <v>212.997708146692</v>
      </c>
      <c r="F11" s="25">
        <f>199587.517064446/1000</f>
        <v>199.587517064446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f>1289332.58839319/1000</f>
        <v>1289.33258839319</v>
      </c>
      <c r="F12" s="25">
        <f>1649619.56703095/1000</f>
        <v>1649.61956703095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63576.7672061658/1000</f>
        <v>63.576767206165805</v>
      </c>
      <c r="F14" s="24">
        <f>243048.993442219/1000</f>
        <v>243.048993442219</v>
      </c>
    </row>
    <row r="15" spans="1:6" ht="14.25">
      <c r="A15" s="4"/>
      <c r="B15" s="5" t="s">
        <v>30</v>
      </c>
      <c r="C15" s="4" t="s">
        <v>31</v>
      </c>
      <c r="D15" s="24">
        <v>411.1327040884972</v>
      </c>
      <c r="E15" s="24">
        <v>455</v>
      </c>
      <c r="F15" s="24">
        <f>E15</f>
        <v>455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30">
        <f>E12</f>
        <v>1289.33258839319</v>
      </c>
      <c r="F16" s="30">
        <f>F12</f>
        <v>1649.61956703095</v>
      </c>
    </row>
    <row r="17" spans="1:6" ht="14.25">
      <c r="A17" s="4"/>
      <c r="B17" s="5" t="s">
        <v>36</v>
      </c>
      <c r="C17" s="4" t="s">
        <v>33</v>
      </c>
      <c r="D17" s="24">
        <v>175.30665256177187</v>
      </c>
      <c r="E17" s="24">
        <v>172.7</v>
      </c>
      <c r="F17" s="24">
        <f>E17</f>
        <v>172.7</v>
      </c>
    </row>
    <row r="18" spans="1:6" ht="42.75" customHeight="1">
      <c r="A18" s="4"/>
      <c r="B18" s="5" t="s">
        <v>34</v>
      </c>
      <c r="C18" s="4"/>
      <c r="D18" s="24"/>
      <c r="E18" s="24" t="s">
        <v>60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1563.6770313560928</v>
      </c>
      <c r="F19" s="29">
        <f>F20+F21+F22</f>
        <v>2089.440053670579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4">
        <f>63617.0653598799/1000</f>
        <v>63.6170653598799</v>
      </c>
      <c r="F20" s="25">
        <f>243170.209716055/1000</f>
        <v>243.17020971605498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5">
        <f>210727.377603023/1000</f>
        <v>210.727377603023</v>
      </c>
      <c r="F21" s="25">
        <f>196650.276923574/1000</f>
        <v>196.650276923574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1289.33258839319</v>
      </c>
      <c r="F22" s="29">
        <f>F16</f>
        <v>1649.61956703095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60.75" customHeight="1">
      <c r="A29" s="15"/>
      <c r="B29" s="35"/>
      <c r="C29" s="35"/>
      <c r="D29" s="35"/>
      <c r="E29" s="35"/>
      <c r="F29" s="35"/>
    </row>
    <row r="30" spans="1:9" s="11" customFormat="1" ht="45.75" customHeight="1">
      <c r="A30" s="12"/>
      <c r="B30" s="35"/>
      <c r="C30" s="35"/>
      <c r="D30" s="35"/>
      <c r="E30" s="35"/>
      <c r="F30" s="35"/>
      <c r="G30" s="10"/>
      <c r="H30" s="10"/>
      <c r="I30" s="10"/>
    </row>
    <row r="31" spans="1:9" s="11" customFormat="1" ht="29.25" customHeight="1">
      <c r="A31" s="33"/>
      <c r="B31" s="33"/>
      <c r="C31" s="33"/>
      <c r="D31" s="33"/>
      <c r="E31" s="33"/>
      <c r="F31" s="33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5" sqref="E25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8515625" style="1" customWidth="1"/>
    <col min="6" max="6" width="28.28125" style="1" customWidth="1"/>
    <col min="7" max="16384" width="9.140625" style="1" customWidth="1"/>
  </cols>
  <sheetData>
    <row r="1" spans="1:6" ht="94.5" customHeight="1">
      <c r="A1" s="34" t="s">
        <v>67</v>
      </c>
      <c r="B1" s="34"/>
      <c r="C1" s="34"/>
      <c r="D1" s="34"/>
      <c r="E1" s="34"/>
      <c r="F1" s="34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71</v>
      </c>
      <c r="E2" s="22" t="s">
        <v>76</v>
      </c>
      <c r="F2" s="22" t="s">
        <v>68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221</v>
      </c>
      <c r="E3" s="24">
        <v>221</v>
      </c>
      <c r="F3" s="24">
        <v>221</v>
      </c>
    </row>
    <row r="4" spans="1:6" ht="61.5" customHeight="1">
      <c r="A4" s="4">
        <v>2</v>
      </c>
      <c r="B4" s="5" t="s">
        <v>15</v>
      </c>
      <c r="C4" s="4" t="s">
        <v>14</v>
      </c>
      <c r="D4" s="24">
        <v>212.64958333333334</v>
      </c>
      <c r="E4" s="24">
        <v>212.49633333333333</v>
      </c>
      <c r="F4" s="24">
        <v>213.56891666666667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1317.928477</v>
      </c>
      <c r="E5" s="24">
        <v>1568.5001</v>
      </c>
      <c r="F5" s="24">
        <v>1037.4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1275.88863112</v>
      </c>
      <c r="E6" s="24">
        <v>1522.92</v>
      </c>
      <c r="F6" s="24">
        <v>1002.29909810783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141.928</v>
      </c>
      <c r="E7" s="24">
        <v>159.626</v>
      </c>
      <c r="F7" s="24">
        <v>127.229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117.80143453018437</v>
      </c>
      <c r="E8" s="24">
        <v>118.9</v>
      </c>
      <c r="F8" s="24">
        <v>127.229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2055.6636303153855</v>
      </c>
      <c r="F9" s="30">
        <f>F10+F11+F12</f>
        <v>1628.8714452777635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1598358.04187844/1000</f>
        <v>1598.35804187844</v>
      </c>
      <c r="F10" s="25">
        <f>1164234.6023305/1000</f>
        <v>1164.2346023305001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f>381779.41232/1000</f>
        <v>381.77941232</v>
      </c>
      <c r="F11" s="25">
        <f>398206.881730948/1000</f>
        <v>398.206881730948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f>75526.1761169452/1000</f>
        <v>75.5261761169452</v>
      </c>
      <c r="F12" s="25">
        <f>66429.9612163154/1000</f>
        <v>66.42996121631539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1596448.2057774/1000</f>
        <v>1596.4482057773998</v>
      </c>
      <c r="F14" s="24">
        <f>1162855.92488657/1000</f>
        <v>1162.8559248865702</v>
      </c>
    </row>
    <row r="15" spans="1:6" ht="14.25">
      <c r="A15" s="4"/>
      <c r="B15" s="5" t="s">
        <v>30</v>
      </c>
      <c r="C15" s="4" t="s">
        <v>31</v>
      </c>
      <c r="D15" s="24">
        <v>258.4494789263099</v>
      </c>
      <c r="E15" s="24">
        <v>261.2</v>
      </c>
      <c r="F15" s="24">
        <v>261.2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30">
        <f>E12</f>
        <v>75.5261761169452</v>
      </c>
      <c r="F16" s="30">
        <f>F12</f>
        <v>66.42996121631539</v>
      </c>
    </row>
    <row r="17" spans="1:6" ht="14.25">
      <c r="A17" s="4"/>
      <c r="B17" s="5" t="s">
        <v>36</v>
      </c>
      <c r="C17" s="4" t="s">
        <v>33</v>
      </c>
      <c r="D17" s="24">
        <v>117.80143453018437</v>
      </c>
      <c r="E17" s="24">
        <v>118.9</v>
      </c>
      <c r="F17" s="24">
        <v>118.9</v>
      </c>
    </row>
    <row r="18" spans="1:6" ht="35.25" customHeight="1">
      <c r="A18" s="4"/>
      <c r="B18" s="5" t="s">
        <v>34</v>
      </c>
      <c r="C18" s="4"/>
      <c r="D18" s="24"/>
      <c r="E18" s="24" t="s">
        <v>60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E20+E22</f>
        <v>1673.8842179953851</v>
      </c>
      <c r="F19" s="29">
        <f>F20+F22</f>
        <v>1230.6645635468155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9">
        <f>E10</f>
        <v>1598.35804187844</v>
      </c>
      <c r="F20" s="29">
        <f>F10</f>
        <v>1164.2346023305001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30">
        <f>E11</f>
        <v>381.77941232</v>
      </c>
      <c r="F21" s="30">
        <f>F11</f>
        <v>398.206881730948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75.5261761169452</v>
      </c>
      <c r="F22" s="29">
        <f>F16</f>
        <v>66.42996121631539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14.25">
      <c r="A29" s="15"/>
      <c r="B29" s="12"/>
      <c r="C29" s="13"/>
      <c r="D29" s="13"/>
      <c r="E29" s="13"/>
      <c r="F29" s="7"/>
    </row>
    <row r="30" spans="1:9" s="11" customFormat="1" ht="14.25" customHeight="1">
      <c r="A30" s="12"/>
      <c r="B30" s="13"/>
      <c r="C30" s="13"/>
      <c r="D30" s="13"/>
      <c r="E30" s="13"/>
      <c r="F30" s="10"/>
      <c r="G30" s="10"/>
      <c r="H30" s="10"/>
      <c r="I30" s="10"/>
    </row>
    <row r="31" spans="1:9" s="11" customFormat="1" ht="29.25" customHeight="1">
      <c r="A31" s="33"/>
      <c r="B31" s="33"/>
      <c r="C31" s="33"/>
      <c r="D31" s="33"/>
      <c r="E31" s="33"/>
      <c r="F31" s="33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2">
    <mergeCell ref="A1:F1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22" sqref="F22"/>
    </sheetView>
  </sheetViews>
  <sheetFormatPr defaultColWidth="9.140625" defaultRowHeight="15"/>
  <cols>
    <col min="1" max="1" width="4.8515625" style="1" customWidth="1"/>
    <col min="2" max="2" width="56.28125" style="1" customWidth="1"/>
    <col min="3" max="3" width="18.421875" style="1" customWidth="1"/>
    <col min="4" max="4" width="20.7109375" style="1" customWidth="1"/>
    <col min="5" max="5" width="28.140625" style="1" customWidth="1"/>
    <col min="6" max="6" width="31.421875" style="1" customWidth="1"/>
    <col min="7" max="16384" width="9.140625" style="1" customWidth="1"/>
  </cols>
  <sheetData>
    <row r="1" spans="1:6" ht="94.5" customHeight="1">
      <c r="A1" s="34" t="s">
        <v>69</v>
      </c>
      <c r="B1" s="34"/>
      <c r="C1" s="34"/>
      <c r="D1" s="34"/>
      <c r="E1" s="34"/>
      <c r="F1" s="34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71</v>
      </c>
      <c r="E2" s="22" t="s">
        <v>77</v>
      </c>
      <c r="F2" s="22" t="s">
        <v>68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245</v>
      </c>
      <c r="E3" s="24">
        <v>245</v>
      </c>
      <c r="F3" s="24">
        <v>245</v>
      </c>
    </row>
    <row r="4" spans="1:6" ht="59.25" customHeight="1">
      <c r="A4" s="4">
        <v>2</v>
      </c>
      <c r="B4" s="5" t="s">
        <v>15</v>
      </c>
      <c r="C4" s="4" t="s">
        <v>14</v>
      </c>
      <c r="D4" s="24">
        <v>189.95216666666667</v>
      </c>
      <c r="E4" s="24">
        <v>190.6332</v>
      </c>
      <c r="F4" s="24">
        <v>189.63583333333332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667.650995</v>
      </c>
      <c r="E5" s="24">
        <v>711.8616</v>
      </c>
      <c r="F5" s="24">
        <v>699.2769999999999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552.973655</v>
      </c>
      <c r="E6" s="24">
        <v>598.0900999999999</v>
      </c>
      <c r="F6" s="24">
        <v>583.255484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1316.128</v>
      </c>
      <c r="E7" s="24">
        <v>1428.0843</v>
      </c>
      <c r="F7" s="24">
        <v>1389.2514793618716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1312.047</v>
      </c>
      <c r="E8" s="24">
        <v>1423.4399</v>
      </c>
      <c r="F8" s="24">
        <v>1384.8261443618717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1838.2730158739282</v>
      </c>
      <c r="F9" s="30">
        <f>F10+F11+F12</f>
        <v>2176.4197196448267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538692.350573782/1000</f>
        <v>538.692350573782</v>
      </c>
      <c r="F10" s="25">
        <f>660020.952732127/1000</f>
        <v>660.0209527321271</v>
      </c>
    </row>
    <row r="11" spans="1:6" ht="28.5">
      <c r="A11" s="4" t="s">
        <v>25</v>
      </c>
      <c r="B11" s="6" t="s">
        <v>26</v>
      </c>
      <c r="C11" s="4" t="s">
        <v>22</v>
      </c>
      <c r="D11" s="25"/>
      <c r="E11" s="25">
        <f>371317.886618421/1000</f>
        <v>371.317886618421</v>
      </c>
      <c r="F11" s="25">
        <f>383704.9008458/1000</f>
        <v>383.7049008458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f>928262.778681725/1000</f>
        <v>928.2627786817251</v>
      </c>
      <c r="F12" s="25">
        <f>1132693.8660669/1000</f>
        <v>1132.6938660669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537282.321977978/1000</f>
        <v>537.282321977978</v>
      </c>
      <c r="F14" s="24">
        <f>658552.532805066/1000</f>
        <v>658.552532805066</v>
      </c>
    </row>
    <row r="15" spans="1:6" ht="14.25">
      <c r="A15" s="4"/>
      <c r="B15" s="5" t="s">
        <v>30</v>
      </c>
      <c r="C15" s="4" t="s">
        <v>31</v>
      </c>
      <c r="D15" s="24">
        <v>229.27744748909817</v>
      </c>
      <c r="E15" s="24">
        <v>245</v>
      </c>
      <c r="F15" s="24">
        <v>245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30">
        <f>E12</f>
        <v>928.2627786817251</v>
      </c>
      <c r="F16" s="30">
        <f>F12</f>
        <v>1132.6938660669</v>
      </c>
    </row>
    <row r="17" spans="1:6" ht="14.25">
      <c r="A17" s="4"/>
      <c r="B17" s="5" t="s">
        <v>36</v>
      </c>
      <c r="C17" s="4" t="s">
        <v>33</v>
      </c>
      <c r="D17" s="24">
        <v>179.20740281036495</v>
      </c>
      <c r="E17" s="24">
        <v>178.6</v>
      </c>
      <c r="F17" s="24">
        <v>178.6</v>
      </c>
    </row>
    <row r="18" spans="1:6" ht="41.25" customHeight="1">
      <c r="A18" s="4"/>
      <c r="B18" s="5" t="s">
        <v>34</v>
      </c>
      <c r="C18" s="4"/>
      <c r="D18" s="24"/>
      <c r="E18" s="24" t="s">
        <v>60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1835.976195460205</v>
      </c>
      <c r="F19" s="29">
        <f>F20+F21+F22</f>
        <v>2174.059453313964</v>
      </c>
    </row>
    <row r="20" spans="1:6" ht="23.25" customHeight="1">
      <c r="A20" s="4" t="s">
        <v>38</v>
      </c>
      <c r="B20" s="5" t="s">
        <v>41</v>
      </c>
      <c r="C20" s="4" t="s">
        <v>22</v>
      </c>
      <c r="D20" s="25"/>
      <c r="E20" s="25">
        <f>538032.364044964/1000</f>
        <v>538.032364044964</v>
      </c>
      <c r="F20" s="25">
        <f>659354.809472141/1000</f>
        <v>659.354809472141</v>
      </c>
    </row>
    <row r="21" spans="1:6" ht="21" customHeight="1">
      <c r="A21" s="4" t="s">
        <v>39</v>
      </c>
      <c r="B21" s="5" t="s">
        <v>42</v>
      </c>
      <c r="C21" s="4" t="s">
        <v>22</v>
      </c>
      <c r="D21" s="25"/>
      <c r="E21" s="25">
        <f>369681.052733516/1000</f>
        <v>369.68105273351597</v>
      </c>
      <c r="F21" s="25">
        <f>382010.777774923/1000</f>
        <v>382.01077777492304</v>
      </c>
    </row>
    <row r="22" spans="1:6" ht="33.75" customHeight="1">
      <c r="A22" s="4" t="s">
        <v>40</v>
      </c>
      <c r="B22" s="5" t="s">
        <v>52</v>
      </c>
      <c r="C22" s="4" t="s">
        <v>22</v>
      </c>
      <c r="D22" s="25"/>
      <c r="E22" s="29">
        <f>E16</f>
        <v>928.2627786817251</v>
      </c>
      <c r="F22" s="29">
        <f>F16</f>
        <v>1132.6938660669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9.5" customHeight="1">
      <c r="A28" s="7"/>
      <c r="B28" s="17"/>
      <c r="C28" s="7"/>
      <c r="D28" s="7"/>
      <c r="E28" s="7"/>
      <c r="F28" s="7"/>
    </row>
    <row r="29" spans="1:6" ht="60.75" customHeight="1">
      <c r="A29" s="15"/>
      <c r="B29" s="35"/>
      <c r="C29" s="35"/>
      <c r="D29" s="35"/>
      <c r="E29" s="35"/>
      <c r="F29" s="35"/>
    </row>
    <row r="30" spans="1:9" s="11" customFormat="1" ht="47.25" customHeight="1">
      <c r="A30" s="18"/>
      <c r="B30" s="35"/>
      <c r="C30" s="35"/>
      <c r="D30" s="35"/>
      <c r="E30" s="35"/>
      <c r="F30" s="35"/>
      <c r="G30" s="10"/>
      <c r="H30" s="10"/>
      <c r="I30" s="10"/>
    </row>
    <row r="31" spans="1:9" s="11" customFormat="1" ht="17.25" customHeight="1">
      <c r="A31" s="20"/>
      <c r="B31" s="20"/>
      <c r="C31" s="20"/>
      <c r="D31" s="20"/>
      <c r="E31" s="20"/>
      <c r="F31" s="20"/>
      <c r="G31" s="10"/>
      <c r="H31" s="10"/>
      <c r="I31" s="10"/>
    </row>
    <row r="32" spans="1:9" s="11" customFormat="1" ht="18" customHeight="1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7.25" customHeight="1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20.25" customHeight="1">
      <c r="A34" s="7"/>
      <c r="B34" s="17"/>
      <c r="C34" s="7"/>
      <c r="D34" s="7"/>
      <c r="E34" s="7"/>
      <c r="F34" s="7"/>
    </row>
    <row r="35" spans="1:6" ht="21" customHeight="1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3">
    <mergeCell ref="A1:F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zoomScale="75" zoomScaleNormal="75" zoomScalePageLayoutView="0" workbookViewId="0" topLeftCell="A1">
      <selection activeCell="B29" sqref="B29:F29"/>
    </sheetView>
  </sheetViews>
  <sheetFormatPr defaultColWidth="9.140625" defaultRowHeight="15"/>
  <cols>
    <col min="1" max="1" width="4.8515625" style="1" customWidth="1"/>
    <col min="2" max="2" width="56.28125" style="1" customWidth="1"/>
    <col min="3" max="3" width="18.421875" style="1" customWidth="1"/>
    <col min="4" max="4" width="22.28125" style="1" customWidth="1"/>
    <col min="5" max="5" width="28.00390625" style="1" customWidth="1"/>
    <col min="6" max="6" width="33.8515625" style="1" customWidth="1"/>
    <col min="7" max="16384" width="9.140625" style="1" customWidth="1"/>
  </cols>
  <sheetData>
    <row r="1" spans="1:6" ht="96" customHeight="1">
      <c r="A1" s="34" t="s">
        <v>70</v>
      </c>
      <c r="B1" s="34"/>
      <c r="C1" s="34"/>
      <c r="D1" s="34"/>
      <c r="E1" s="34"/>
      <c r="F1" s="34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71</v>
      </c>
      <c r="E2" s="22" t="s">
        <v>78</v>
      </c>
      <c r="F2" s="22" t="s">
        <v>68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260</v>
      </c>
      <c r="E3" s="24">
        <v>260</v>
      </c>
      <c r="F3" s="24">
        <v>260</v>
      </c>
    </row>
    <row r="4" spans="1:6" ht="63" customHeight="1">
      <c r="A4" s="4">
        <v>2</v>
      </c>
      <c r="B4" s="5" t="s">
        <v>15</v>
      </c>
      <c r="C4" s="4" t="s">
        <v>14</v>
      </c>
      <c r="D4" s="24">
        <v>220.27641666666665</v>
      </c>
      <c r="E4" s="24">
        <v>218.7358</v>
      </c>
      <c r="F4" s="24">
        <v>218.564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705.7573719999999</v>
      </c>
      <c r="E5" s="24">
        <v>978.2879</v>
      </c>
      <c r="F5" s="24">
        <v>931.6800000000002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599.254161</v>
      </c>
      <c r="E6" s="24">
        <v>855.7566</v>
      </c>
      <c r="F6" s="24">
        <v>809.3237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1651.2279999999998</v>
      </c>
      <c r="E7" s="24">
        <v>1835.5451</v>
      </c>
      <c r="F7" s="24">
        <v>1711.6921033208064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1646.9789999999998</v>
      </c>
      <c r="E8" s="24">
        <v>1830.8799000000001</v>
      </c>
      <c r="F8" s="24">
        <v>1706.8260033208064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2420.654289385363</v>
      </c>
      <c r="F9" s="30">
        <f>F10+F11+F12</f>
        <v>2786.622371797385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779960.856058214/1000</f>
        <v>779.960856058214</v>
      </c>
      <c r="F10" s="25">
        <f>923388.747666237/1000</f>
        <v>923.3887476662369</v>
      </c>
    </row>
    <row r="11" spans="1:6" ht="28.5">
      <c r="A11" s="4" t="s">
        <v>25</v>
      </c>
      <c r="B11" s="6" t="s">
        <v>26</v>
      </c>
      <c r="C11" s="4" t="s">
        <v>22</v>
      </c>
      <c r="D11" s="25"/>
      <c r="E11" s="25">
        <f>403453.783988589/1000</f>
        <v>403.453783988589</v>
      </c>
      <c r="F11" s="25">
        <f>418776.366892898/1000</f>
        <v>418.776366892898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f>1237239.64933856/1000</f>
        <v>1237.23964933856</v>
      </c>
      <c r="F12" s="25">
        <f>1444457.25723825/1000</f>
        <v>1444.45725723825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777943.359817421/1000</f>
        <v>777.943359817421</v>
      </c>
      <c r="F14" s="31"/>
    </row>
    <row r="15" spans="1:6" ht="14.25">
      <c r="A15" s="4"/>
      <c r="B15" s="5" t="s">
        <v>30</v>
      </c>
      <c r="C15" s="4" t="s">
        <v>31</v>
      </c>
      <c r="D15" s="24">
        <v>260.70718420363573</v>
      </c>
      <c r="E15" s="24">
        <v>242</v>
      </c>
      <c r="F15" s="24">
        <v>242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30">
        <f>E12</f>
        <v>1237.23964933856</v>
      </c>
      <c r="F16" s="30">
        <f>F12</f>
        <v>1444.45725723825</v>
      </c>
    </row>
    <row r="17" spans="1:6" ht="14.25">
      <c r="A17" s="4"/>
      <c r="B17" s="5" t="s">
        <v>36</v>
      </c>
      <c r="C17" s="4" t="s">
        <v>33</v>
      </c>
      <c r="D17" s="24">
        <v>177.74206245957555</v>
      </c>
      <c r="E17" s="24">
        <v>179.7</v>
      </c>
      <c r="F17" s="24">
        <v>179.7</v>
      </c>
    </row>
    <row r="18" spans="1:6" ht="39" customHeight="1">
      <c r="A18" s="4"/>
      <c r="B18" s="5" t="s">
        <v>34</v>
      </c>
      <c r="C18" s="4"/>
      <c r="D18" s="24"/>
      <c r="E18" s="24" t="s">
        <v>60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2418.098309271994</v>
      </c>
      <c r="F19" s="29">
        <f>F20+F21+F22</f>
        <v>2784.029964271368</v>
      </c>
    </row>
    <row r="20" spans="1:6" ht="42.75">
      <c r="A20" s="4" t="s">
        <v>38</v>
      </c>
      <c r="B20" s="5" t="s">
        <v>41</v>
      </c>
      <c r="C20" s="4" t="s">
        <v>22</v>
      </c>
      <c r="D20" s="25"/>
      <c r="E20" s="24">
        <f>779016.53165073/1000</f>
        <v>779.0165316507299</v>
      </c>
      <c r="F20" s="24">
        <f>922464.403795811/1000</f>
        <v>922.464403795811</v>
      </c>
    </row>
    <row r="21" spans="1:6" ht="42.75">
      <c r="A21" s="4" t="s">
        <v>39</v>
      </c>
      <c r="B21" s="5" t="s">
        <v>42</v>
      </c>
      <c r="C21" s="4" t="s">
        <v>22</v>
      </c>
      <c r="D21" s="25"/>
      <c r="E21" s="24">
        <f>401842.128282704/1000</f>
        <v>401.842128282704</v>
      </c>
      <c r="F21" s="24">
        <f>417108.303237307/1000</f>
        <v>417.108303237307</v>
      </c>
    </row>
    <row r="22" spans="1:6" ht="42.75">
      <c r="A22" s="4" t="s">
        <v>40</v>
      </c>
      <c r="B22" s="5" t="s">
        <v>52</v>
      </c>
      <c r="C22" s="4" t="s">
        <v>22</v>
      </c>
      <c r="D22" s="25"/>
      <c r="E22" s="29">
        <f>E16</f>
        <v>1237.23964933856</v>
      </c>
      <c r="F22" s="29">
        <f>F16</f>
        <v>1444.45725723825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48.75" customHeight="1">
      <c r="A29" s="15"/>
      <c r="B29" s="35"/>
      <c r="C29" s="35"/>
      <c r="D29" s="35"/>
      <c r="E29" s="35"/>
      <c r="F29" s="35"/>
    </row>
    <row r="30" spans="1:9" s="11" customFormat="1" ht="50.25" customHeight="1">
      <c r="A30" s="18"/>
      <c r="B30" s="35"/>
      <c r="C30" s="35"/>
      <c r="D30" s="35"/>
      <c r="E30" s="35"/>
      <c r="F30" s="35"/>
      <c r="G30" s="10"/>
      <c r="H30" s="10"/>
      <c r="I30" s="10"/>
    </row>
    <row r="31" spans="1:9" s="11" customFormat="1" ht="29.25" customHeight="1">
      <c r="A31" s="33"/>
      <c r="B31" s="33"/>
      <c r="C31" s="33"/>
      <c r="D31" s="33"/>
      <c r="E31" s="33"/>
      <c r="F31" s="33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2014-08-20T20:18:59Z</cp:lastPrinted>
  <dcterms:created xsi:type="dcterms:W3CDTF">2006-09-28T05:33:49Z</dcterms:created>
  <dcterms:modified xsi:type="dcterms:W3CDTF">2021-05-20T14:29:44Z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